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p 10 EX10_2 Otim" sheetId="1" r:id="rId1"/>
  </sheets>
  <definedNames>
    <definedName name="solver_adj" localSheetId="0" hidden="1">'Cap 10 EX10_2 Otim'!$G$55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'Cap 10 EX10_2 Otim'!$G$55</definedName>
    <definedName name="solver_lhs2" localSheetId="0" hidden="1">'Cap 10 EX10_2 Otim'!$G$55</definedName>
    <definedName name="solver_lhs3" localSheetId="0" hidden="1">'Cap 10 EX10_2 Otim'!$F$55</definedName>
    <definedName name="solver_lhs4" localSheetId="0" hidden="1">'Cap 10 EX10_2 Otim'!$G$55</definedName>
    <definedName name="solver_lhs5" localSheetId="0" hidden="1">'Cap 10 EX10_2 Otim'!$G$55</definedName>
    <definedName name="solver_lhs6" localSheetId="0" hidden="1">'Cap 10 EX10_2 Otim'!$G$55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'Cap 10 EX10_2 Otim'!$T$55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'Cap 10 EX10_2 Otim'!$F$57</definedName>
    <definedName name="solver_rhs2" localSheetId="0" hidden="1">'Cap 10 EX10_2 Otim'!$E$57</definedName>
    <definedName name="solver_rhs3" localSheetId="0" hidden="1">'Cap 10 EX10_2 Otim'!$F$57</definedName>
    <definedName name="solver_rhs4" localSheetId="0" hidden="1">'Cap 10 EX10_2 Otim'!$E$57</definedName>
    <definedName name="solver_rhs5" localSheetId="0" hidden="1">'Cap 10 EX10_2 Otim'!$F$57</definedName>
    <definedName name="solver_rhs6" localSheetId="0" hidden="1">'Cap 10 EX10_2 Otim'!$E$57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<sst xmlns="http://schemas.openxmlformats.org/spreadsheetml/2006/main" count="213" uniqueCount="87">
  <si>
    <t>Total</t>
  </si>
  <si>
    <t>Layout</t>
  </si>
  <si>
    <t>Simulador</t>
  </si>
  <si>
    <t>1 ou 2</t>
  </si>
  <si>
    <t>Reais</t>
  </si>
  <si>
    <t>Codificados</t>
  </si>
  <si>
    <t>Fatores controláveis</t>
  </si>
  <si>
    <t>X1</t>
  </si>
  <si>
    <t>X2</t>
  </si>
  <si>
    <t>X3</t>
  </si>
  <si>
    <t>Características de qualidade</t>
  </si>
  <si>
    <t>Produtividade</t>
  </si>
  <si>
    <t>Num defeituosos</t>
  </si>
  <si>
    <t>90 a 110</t>
  </si>
  <si>
    <t>Velocidade da esteira</t>
  </si>
  <si>
    <t>90 cm</t>
  </si>
  <si>
    <t>110 cm</t>
  </si>
  <si>
    <t>4 a 6</t>
  </si>
  <si>
    <t>Altura da bancada</t>
  </si>
  <si>
    <t>Y1</t>
  </si>
  <si>
    <t>Y2</t>
  </si>
  <si>
    <t>Maior-é-melhor</t>
  </si>
  <si>
    <t>Menor-é-melhor</t>
  </si>
  <si>
    <t>Tipo de C. Q.</t>
  </si>
  <si>
    <t>Alvo</t>
  </si>
  <si>
    <t>Imp. Rel.</t>
  </si>
  <si>
    <t>Perda</t>
  </si>
  <si>
    <t>-</t>
  </si>
  <si>
    <t>Int. Investig</t>
  </si>
  <si>
    <t>-1 a +1</t>
  </si>
  <si>
    <t>X1*X2</t>
  </si>
  <si>
    <t>X1*X3</t>
  </si>
  <si>
    <t>X2*X3</t>
  </si>
  <si>
    <t>X1*X2*X3</t>
  </si>
  <si>
    <t>Lim Inf.</t>
  </si>
  <si>
    <t>Lim Sup</t>
  </si>
  <si>
    <t>Mod. de regressão</t>
  </si>
  <si>
    <t>X2^2</t>
  </si>
  <si>
    <t>VC</t>
  </si>
  <si>
    <t>LII</t>
  </si>
  <si>
    <t>LSI</t>
  </si>
  <si>
    <t>X3^2</t>
  </si>
  <si>
    <t>Estudo da correlação para verificação da ortogonalidade do experimento</t>
  </si>
  <si>
    <t>Como não existe correlação entre as colunas o experimento é ortogonal,  que permite estudar todos estes efeitos de forma independente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</si>
  <si>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</si>
  <si>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</si>
  <si>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</si>
  <si>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</si>
  <si>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</si>
  <si>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</si>
  <si>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</si>
  <si>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</si>
  <si>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</si>
  <si>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</si>
  <si>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</si>
  <si>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</si>
  <si>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</si>
  <si>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</si>
  <si>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</si>
  <si>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</si>
  <si>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</si>
  <si>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</si>
  <si>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</si>
  <si>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</si>
  <si>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</si>
  <si>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</si>
  <si>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</si>
  <si>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</si>
  <si>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</si>
  <si>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Y1</t>
  </si>
  <si>
    <t>Resíduos</t>
  </si>
  <si>
    <t>Resíduos padrão</t>
  </si>
  <si>
    <t>Modelo de regressão para a variável Y1</t>
  </si>
  <si>
    <t>É necessário rodar novament a rotina de regressão considerando apenas os termos signficativos</t>
  </si>
  <si>
    <t>No modelo só devem permanecer os termos com efeitos significativos sobre a variável de resposta, ou seja, aqueles cujo valores-p&lt;alfa=0,05 (probabilidade de errar na conclusão seja pequena</t>
  </si>
  <si>
    <t>Simula a execução</t>
  </si>
  <si>
    <t>Modelo de regressão para Y2</t>
  </si>
  <si>
    <t>Previsto(a) Y2</t>
  </si>
  <si>
    <t>Z1</t>
  </si>
  <si>
    <t>Z2</t>
  </si>
  <si>
    <t>Z Total</t>
  </si>
  <si>
    <t xml:space="preserve">O ajuste que maximiza Y1=produtividade é Layout 2, Altura 90, Velocidade 6 </t>
  </si>
  <si>
    <t>Otimização Individual Y1</t>
  </si>
  <si>
    <t>Otimização Individual Y2</t>
  </si>
  <si>
    <t>O ajuste que minimiza Y2=num. de defeituosos Layout 1 ou 2, altura 90 e velocidade 4</t>
  </si>
  <si>
    <t>Otimização multivariada o ajuste ótimo corresponde á combinação dos fatores controláveis Xs que minimiza a função de perda quadrática</t>
  </si>
  <si>
    <t>Layout 2, Altura 90 Velocidade 5,1471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</si>
</sst>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E+00;\㑔"/>
    <numFmt numFmtId="183" formatCode="0.000E+00;\䵜"/>
    <numFmt numFmtId="184" formatCode="0.0000E+00;\䵜"/>
    <numFmt numFmtId="185" formatCode="0.00E+00;\䵜"/>
    <numFmt numFmtId="186" formatCode="0.0E+00;\䵜"/>
    <numFmt numFmtId="187" formatCode="0.00000000"/>
    <numFmt numFmtId="188" formatCode="0E+00;\ჾ"/>
    <numFmt numFmtId="189" formatCode="0.0E+00;\ჾ"/>
    <numFmt numFmtId="190" formatCode="0.000000000"/>
    <numFmt numFmtId="191" formatCode="0.0000E+00;\⇠"/>
    <numFmt numFmtId="192" formatCode="0.0000E+00;\␤"/>
    <numFmt numFmtId="193" formatCode="0.00000E+00;\␤"/>
    <numFmt numFmtId="194" formatCode="0.000000E+00;\␤"/>
    <numFmt numFmtId="195" formatCode="0.000E+00;\␤"/>
    <numFmt numFmtId="196" formatCode="0.00E+00;\␤"/>
    <numFmt numFmtId="197" formatCode="0.0E+00;\␤"/>
    <numFmt numFmtId="198" formatCode="0E+00;\␤"/>
    <numFmt numFmtId="199" formatCode="0.0000E+0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 quotePrefix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hidden="1" locked="0"/>
    </xf>
    <xf numFmtId="2" fontId="0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1" fillId="33" borderId="32" xfId="0" applyFont="1" applyFill="1" applyBorder="1" applyAlignment="1" quotePrefix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2" fontId="7" fillId="0" borderId="13" xfId="0" applyNumberFormat="1" applyFont="1" applyFill="1" applyBorder="1" applyAlignment="1" applyProtection="1">
      <alignment horizontal="center"/>
      <protection hidden="1" locked="0"/>
    </xf>
    <xf numFmtId="2" fontId="7" fillId="0" borderId="32" xfId="0" applyNumberFormat="1" applyFont="1" applyFill="1" applyBorder="1" applyAlignment="1" applyProtection="1">
      <alignment horizontal="center"/>
      <protection hidden="1" locked="0"/>
    </xf>
    <xf numFmtId="2" fontId="0" fillId="0" borderId="32" xfId="0" applyNumberFormat="1" applyFont="1" applyFill="1" applyBorder="1" applyAlignment="1" applyProtection="1">
      <alignment horizontal="center"/>
      <protection hidden="1" locked="0"/>
    </xf>
    <xf numFmtId="2" fontId="0" fillId="0" borderId="32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7" fillId="0" borderId="36" xfId="0" applyNumberFormat="1" applyFont="1" applyFill="1" applyBorder="1" applyAlignment="1" applyProtection="1">
      <alignment horizontal="center"/>
      <protection hidden="1" locked="0"/>
    </xf>
    <xf numFmtId="2" fontId="7" fillId="0" borderId="39" xfId="0" applyNumberFormat="1" applyFont="1" applyFill="1" applyBorder="1" applyAlignment="1" applyProtection="1">
      <alignment horizontal="center"/>
      <protection hidden="1" locked="0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8" fillId="0" borderId="41" xfId="0" applyFon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8" fillId="0" borderId="41" xfId="0" applyFont="1" applyFill="1" applyBorder="1" applyAlignment="1">
      <alignment horizontal="centerContinuous"/>
    </xf>
    <xf numFmtId="0" fontId="0" fillId="36" borderId="0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2" fontId="7" fillId="36" borderId="13" xfId="0" applyNumberFormat="1" applyFont="1" applyFill="1" applyBorder="1" applyAlignment="1" applyProtection="1">
      <alignment horizontal="center"/>
      <protection hidden="1" locked="0"/>
    </xf>
    <xf numFmtId="2" fontId="7" fillId="36" borderId="32" xfId="0" applyNumberFormat="1" applyFont="1" applyFill="1" applyBorder="1" applyAlignment="1" applyProtection="1">
      <alignment horizontal="center"/>
      <protection hidden="1" locked="0"/>
    </xf>
    <xf numFmtId="2" fontId="0" fillId="36" borderId="13" xfId="0" applyNumberFormat="1" applyFont="1" applyFill="1" applyBorder="1" applyAlignment="1" applyProtection="1">
      <alignment horizontal="center"/>
      <protection hidden="1" locked="0"/>
    </xf>
    <xf numFmtId="0" fontId="0" fillId="37" borderId="16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2" fontId="7" fillId="37" borderId="13" xfId="0" applyNumberFormat="1" applyFont="1" applyFill="1" applyBorder="1" applyAlignment="1" applyProtection="1">
      <alignment horizontal="center"/>
      <protection hidden="1" locked="0"/>
    </xf>
    <xf numFmtId="2" fontId="7" fillId="37" borderId="32" xfId="0" applyNumberFormat="1" applyFont="1" applyFill="1" applyBorder="1" applyAlignment="1" applyProtection="1">
      <alignment horizontal="center"/>
      <protection hidden="1" locked="0"/>
    </xf>
    <xf numFmtId="2" fontId="0" fillId="37" borderId="13" xfId="0" applyNumberFormat="1" applyFont="1" applyFill="1" applyBorder="1" applyAlignment="1" applyProtection="1">
      <alignment horizontal="center"/>
      <protection hidden="1" locked="0"/>
    </xf>
    <xf numFmtId="2" fontId="0" fillId="37" borderId="32" xfId="0" applyNumberFormat="1" applyFont="1" applyFill="1" applyBorder="1" applyAlignment="1" applyProtection="1">
      <alignment horizontal="center"/>
      <protection hidden="1" locked="0"/>
    </xf>
    <xf numFmtId="0" fontId="0" fillId="38" borderId="16" xfId="0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2" fontId="7" fillId="38" borderId="13" xfId="0" applyNumberFormat="1" applyFont="1" applyFill="1" applyBorder="1" applyAlignment="1" applyProtection="1">
      <alignment horizontal="center"/>
      <protection hidden="1" locked="0"/>
    </xf>
    <xf numFmtId="2" fontId="7" fillId="38" borderId="32" xfId="0" applyNumberFormat="1" applyFont="1" applyFill="1" applyBorder="1" applyAlignment="1" applyProtection="1">
      <alignment horizontal="center"/>
      <protection hidden="1" locked="0"/>
    </xf>
    <xf numFmtId="2" fontId="0" fillId="38" borderId="13" xfId="0" applyNumberFormat="1" applyFont="1" applyFill="1" applyBorder="1" applyAlignment="1" applyProtection="1">
      <alignment horizontal="center"/>
      <protection hidden="1" locked="0"/>
    </xf>
    <xf numFmtId="2" fontId="0" fillId="38" borderId="32" xfId="0" applyNumberFormat="1" applyFont="1" applyFill="1" applyBorder="1" applyAlignment="1" applyProtection="1">
      <alignment horizontal="center"/>
      <protection hidden="1" locked="0"/>
    </xf>
    <xf numFmtId="2" fontId="0" fillId="38" borderId="13" xfId="0" applyNumberFormat="1" applyFont="1" applyFill="1" applyBorder="1" applyAlignment="1">
      <alignment horizontal="center"/>
    </xf>
    <xf numFmtId="2" fontId="0" fillId="38" borderId="32" xfId="0" applyNumberFormat="1" applyFont="1" applyFill="1" applyBorder="1" applyAlignment="1">
      <alignment horizontal="center"/>
    </xf>
    <xf numFmtId="177" fontId="2" fillId="0" borderId="42" xfId="0" applyNumberFormat="1" applyFont="1" applyFill="1" applyBorder="1" applyAlignment="1">
      <alignment horizontal="center"/>
    </xf>
    <xf numFmtId="177" fontId="2" fillId="38" borderId="42" xfId="0" applyNumberFormat="1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31075"/>
          <c:w val="0.8915"/>
          <c:h val="0.2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Otim'!$E$33:$E$55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56328563"/>
        <c:axId val="18344396"/>
      </c:scatterChart>
      <c:valAx>
        <c:axId val="5632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44396"/>
        <c:crosses val="autoZero"/>
        <c:crossBetween val="midCat"/>
        <c:dispUnits/>
      </c:valAx>
      <c:valAx>
        <c:axId val="18344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85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375"/>
          <c:w val="0.93625"/>
          <c:h val="0.62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Otim'!$B$111:$B$128</c:f>
              <c:numCache/>
            </c:numRef>
          </c:xVal>
          <c:yVal>
            <c:numRef>
              <c:f>'Cap 10 EX10_2 Otim'!$D$159:$D$176</c:f>
              <c:numCache/>
            </c:numRef>
          </c:yVal>
          <c:smooth val="1"/>
        </c:ser>
        <c:axId val="565629"/>
        <c:axId val="41290918"/>
      </c:scatterChart>
      <c:valAx>
        <c:axId val="56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90918"/>
        <c:crosses val="autoZero"/>
        <c:crossBetween val="midCat"/>
        <c:dispUnits/>
      </c:valAx>
      <c:valAx>
        <c:axId val="41290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6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525"/>
          <c:w val="0.93625"/>
          <c:h val="0.626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Otim'!$C$111:$C$128</c:f>
              <c:numCache/>
            </c:numRef>
          </c:xVal>
          <c:yVal>
            <c:numRef>
              <c:f>'Cap 10 EX10_2 Otim'!$D$159:$D$176</c:f>
              <c:numCache/>
            </c:numRef>
          </c:yVal>
          <c:smooth val="1"/>
        </c:ser>
        <c:axId val="61446999"/>
        <c:axId val="56445904"/>
      </c:scatterChart>
      <c:valAx>
        <c:axId val="61446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45904"/>
        <c:crosses val="autoZero"/>
        <c:crossBetween val="midCat"/>
        <c:dispUnits/>
      </c:valAx>
      <c:valAx>
        <c:axId val="56445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69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X1*X2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4375"/>
          <c:w val="0.88375"/>
          <c:h val="0.62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'Cap 10 EX10_2 Otim'!#REF!</c:f>
            </c:strRef>
          </c:xVal>
          <c:yVal>
            <c:numRef>
              <c:f>'Cap 10 EX10_2 Otim'!$D$159:$D$176</c:f>
              <c:numCache/>
            </c:numRef>
          </c:yVal>
          <c:smooth val="1"/>
        </c:ser>
        <c:axId val="26910289"/>
        <c:axId val="18294042"/>
      </c:scatterChart>
      <c:valAx>
        <c:axId val="2691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X1*X2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4042"/>
        <c:crosses val="autoZero"/>
        <c:crossBetween val="midCat"/>
        <c:dispUnits/>
      </c:valAx>
      <c:valAx>
        <c:axId val="18294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02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X2*X3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42"/>
          <c:w val="0.93575"/>
          <c:h val="0.630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Otim'!$D$111:$D$128</c:f>
              <c:numCache/>
            </c:numRef>
          </c:xVal>
          <c:yVal>
            <c:numRef>
              <c:f>'Cap 10 EX10_2 Otim'!$D$159:$D$176</c:f>
              <c:numCache/>
            </c:numRef>
          </c:yVal>
          <c:smooth val="1"/>
        </c:ser>
        <c:axId val="60396651"/>
        <c:axId val="46879364"/>
      </c:scatterChart>
      <c:valAx>
        <c:axId val="60396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X2*X3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9364"/>
        <c:crosses val="autoZero"/>
        <c:crossBetween val="midCat"/>
        <c:dispUnits/>
      </c:valAx>
      <c:valAx>
        <c:axId val="46879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966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X2^2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24375"/>
          <c:w val="0.88075"/>
          <c:h val="0.62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Otim'!$E$111:$E$128</c:f>
              <c:numCache/>
            </c:numRef>
          </c:xVal>
          <c:yVal>
            <c:numRef>
              <c:f>'Cap 10 EX10_2 Otim'!$D$159:$D$176</c:f>
              <c:numCache/>
            </c:numRef>
          </c:yVal>
          <c:smooth val="1"/>
        </c:ser>
        <c:axId val="66750373"/>
        <c:axId val="40939022"/>
      </c:scatterChart>
      <c:valAx>
        <c:axId val="6675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X2^2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9022"/>
        <c:crosses val="autoZero"/>
        <c:crossBetween val="midCat"/>
        <c:dispUnits/>
      </c:valAx>
      <c:valAx>
        <c:axId val="4093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03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375"/>
          <c:w val="0.93625"/>
          <c:h val="0.62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Otim'!$B$111:$B$128</c:f>
              <c:numCache/>
            </c:numRef>
          </c:xVal>
          <c:yVal>
            <c:numRef>
              <c:f>'Cap 10 EX10_2 Otim'!$D$158:$D$175</c:f>
              <c:numCache/>
            </c:numRef>
          </c:yVal>
          <c:smooth val="1"/>
        </c:ser>
        <c:axId val="35758591"/>
        <c:axId val="60240312"/>
      </c:scatterChart>
      <c:valAx>
        <c:axId val="3575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0312"/>
        <c:crosses val="autoZero"/>
        <c:crossBetween val="midCat"/>
        <c:dispUnits/>
      </c:valAx>
      <c:valAx>
        <c:axId val="6024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85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525"/>
          <c:w val="0.93625"/>
          <c:h val="0.626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Otim'!$C$111:$C$128</c:f>
              <c:numCache/>
            </c:numRef>
          </c:xVal>
          <c:yVal>
            <c:numRef>
              <c:f>'Cap 10 EX10_2 Otim'!$D$158:$D$175</c:f>
              <c:numCache/>
            </c:numRef>
          </c:yVal>
          <c:smooth val="1"/>
        </c:ser>
        <c:axId val="35466617"/>
        <c:axId val="38926210"/>
      </c:scatterChart>
      <c:valAx>
        <c:axId val="3546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6210"/>
        <c:crosses val="autoZero"/>
        <c:crossBetween val="midCat"/>
        <c:dispUnits/>
      </c:valAx>
      <c:valAx>
        <c:axId val="38926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66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X2*X3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375"/>
          <c:w val="0.93625"/>
          <c:h val="0.62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Otim'!$D$111:$D$128</c:f>
              <c:numCache/>
            </c:numRef>
          </c:xVal>
          <c:yVal>
            <c:numRef>
              <c:f>'Cap 10 EX10_2 Otim'!$D$158:$D$175</c:f>
              <c:numCache/>
            </c:numRef>
          </c:yVal>
          <c:smooth val="1"/>
        </c:ser>
        <c:axId val="23041043"/>
        <c:axId val="4274540"/>
      </c:scatterChart>
      <c:valAx>
        <c:axId val="2304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X2*X3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540"/>
        <c:crosses val="autoZero"/>
        <c:crossBetween val="midCat"/>
        <c:dispUnits/>
      </c:valAx>
      <c:valAx>
        <c:axId val="427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10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X2^2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242"/>
          <c:w val="0.88075"/>
          <c:h val="0.630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Otim'!$E$111:$E$128</c:f>
              <c:numCache/>
            </c:numRef>
          </c:xVal>
          <c:yVal>
            <c:numRef>
              <c:f>'Cap 10 EX10_2 Otim'!$D$158:$D$175</c:f>
              <c:numCache/>
            </c:numRef>
          </c:yVal>
          <c:smooth val="1"/>
        </c:ser>
        <c:axId val="43605965"/>
        <c:axId val="29118838"/>
      </c:scatterChart>
      <c:valAx>
        <c:axId val="4360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X2^2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8838"/>
        <c:crosses val="autoZero"/>
        <c:crossBetween val="midCat"/>
        <c:dispUnits/>
      </c:valAx>
      <c:valAx>
        <c:axId val="2911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59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375"/>
          <c:w val="0.93625"/>
          <c:h val="0.53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Otim'!$B$181:$B$198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45300391"/>
        <c:axId val="18594208"/>
      </c:scatterChart>
      <c:valAx>
        <c:axId val="4530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4208"/>
        <c:crosses val="autoZero"/>
        <c:crossBetween val="midCat"/>
        <c:dispUnits/>
      </c:valAx>
      <c:valAx>
        <c:axId val="1859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003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31275"/>
          <c:w val="0.8915"/>
          <c:h val="0.27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Otim'!$F$33:$F$55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64072493"/>
        <c:axId val="46780374"/>
      </c:scatterChart>
      <c:valAx>
        <c:axId val="640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0374"/>
        <c:crosses val="autoZero"/>
        <c:crossBetween val="midCat"/>
        <c:dispUnits/>
      </c:valAx>
      <c:valAx>
        <c:axId val="4678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24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525"/>
          <c:w val="0.93625"/>
          <c:h val="0.528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Otim'!$C$181:$C$198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15199905"/>
        <c:axId val="35851242"/>
      </c:scatterChart>
      <c:valAx>
        <c:axId val="15199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51242"/>
        <c:crosses val="autoZero"/>
        <c:crossBetween val="midCat"/>
        <c:dispUnits/>
      </c:valAx>
      <c:valAx>
        <c:axId val="35851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99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375"/>
          <c:w val="0.93625"/>
          <c:h val="0.53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Otim'!$D$181:$D$198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67003835"/>
        <c:axId val="59441748"/>
      </c:scatterChart>
      <c:valAx>
        <c:axId val="6700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X3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1748"/>
        <c:crosses val="autoZero"/>
        <c:crossBetween val="midCat"/>
        <c:dispUnits/>
      </c:valAx>
      <c:valAx>
        <c:axId val="5944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38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X1*X2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42"/>
          <c:w val="0.93575"/>
          <c:h val="0.534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Otim'!$E$181:$E$198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44280309"/>
        <c:axId val="11237086"/>
      </c:scatterChart>
      <c:valAx>
        <c:axId val="4428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X1*X2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7086"/>
        <c:crosses val="autoZero"/>
        <c:crossBetween val="midCat"/>
        <c:dispUnits/>
      </c:valAx>
      <c:valAx>
        <c:axId val="1123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03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X1*X3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4375"/>
          <c:w val="0.93575"/>
          <c:h val="0.53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Otim'!$F$181:$F$198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15000911"/>
        <c:axId val="21324680"/>
      </c:scatterChart>
      <c:valAx>
        <c:axId val="1500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X1*X3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24680"/>
        <c:crosses val="autoZero"/>
        <c:crossBetween val="midCat"/>
        <c:dispUnits/>
      </c:valAx>
      <c:valAx>
        <c:axId val="2132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09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X2*X3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4525"/>
          <c:w val="0.93575"/>
          <c:h val="0.528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Otim'!$G$181:$G$198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13197769"/>
        <c:axId val="23913042"/>
      </c:scatterChart>
      <c:valAx>
        <c:axId val="1319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X2*X3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13042"/>
        <c:crosses val="autoZero"/>
        <c:crossBetween val="midCat"/>
        <c:dispUnits/>
      </c:valAx>
      <c:valAx>
        <c:axId val="2391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977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X2^2 Plotagem de resíduos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42475"/>
          <c:w val="0.85575"/>
          <c:h val="0.34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Otim'!$H$181:$H$198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821603"/>
        <c:axId val="59977020"/>
      </c:scatterChart>
      <c:valAx>
        <c:axId val="82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X2^2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7020"/>
        <c:crosses val="autoZero"/>
        <c:crossBetween val="midCat"/>
        <c:dispUnits/>
      </c:valAx>
      <c:valAx>
        <c:axId val="5997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6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X3^2 Plotagem de resíduos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4305"/>
          <c:w val="0.81875"/>
          <c:h val="0.34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Otim'!$I$181:$I$198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16246301"/>
        <c:axId val="45129286"/>
      </c:scatterChart>
      <c:valAx>
        <c:axId val="16246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X3^2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9286"/>
        <c:crosses val="autoZero"/>
        <c:crossBetween val="midCat"/>
        <c:dispUnits/>
      </c:valAx>
      <c:valAx>
        <c:axId val="45129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4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46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X1*X2*X3 Plotagem de resíduos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42725"/>
          <c:w val="0.84825"/>
          <c:h val="0.344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Otim'!$J$181:$J$198</c:f>
              <c:numCache/>
            </c:numRef>
          </c:xVal>
          <c:yVal>
            <c:numRef>
              <c:f>'Cap 10 EX10_2 Otim'!$D$232:$D$249</c:f>
              <c:numCache/>
            </c:numRef>
          </c:yVal>
          <c:smooth val="1"/>
        </c:ser>
        <c:axId val="6103543"/>
        <c:axId val="42905456"/>
      </c:scatterChart>
      <c:valAx>
        <c:axId val="6103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X1*X2*X3</a:t>
                </a:r>
              </a:p>
            </c:rich>
          </c:tx>
          <c:layout>
            <c:manualLayout>
              <c:xMode val="factor"/>
              <c:yMode val="factor"/>
              <c:x val="0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5456"/>
        <c:crosses val="autoZero"/>
        <c:crossBetween val="midCat"/>
        <c:dispUnits/>
      </c:valAx>
      <c:valAx>
        <c:axId val="4290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3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31075"/>
          <c:w val="0.8915"/>
          <c:h val="0.2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Otim'!$G$33:$G$55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59524103"/>
        <c:axId val="50292224"/>
      </c:scatterChart>
      <c:valAx>
        <c:axId val="5952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X3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92224"/>
        <c:crosses val="autoZero"/>
        <c:crossBetween val="midCat"/>
        <c:dispUnits/>
      </c:valAx>
      <c:valAx>
        <c:axId val="50292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241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X1*X2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30875"/>
          <c:w val="0.783"/>
          <c:h val="0.279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Otim'!$H$33:$H$55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47453697"/>
        <c:axId val="41567818"/>
      </c:scatterChart>
      <c:valAx>
        <c:axId val="474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X1*X2</a:t>
                </a:r>
              </a:p>
            </c:rich>
          </c:tx>
          <c:layout>
            <c:manualLayout>
              <c:xMode val="factor"/>
              <c:yMode val="factor"/>
              <c:x val="0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67818"/>
        <c:crosses val="autoZero"/>
        <c:crossBetween val="midCat"/>
        <c:dispUnits/>
      </c:valAx>
      <c:valAx>
        <c:axId val="4156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3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X1*X3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31075"/>
          <c:w val="0.783"/>
          <c:h val="0.2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Otim'!$I$33:$I$55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14551835"/>
        <c:axId val="55650996"/>
      </c:scatterChart>
      <c:valAx>
        <c:axId val="14551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X1*X3</a:t>
                </a:r>
              </a:p>
            </c:rich>
          </c:tx>
          <c:layout>
            <c:manualLayout>
              <c:xMode val="factor"/>
              <c:yMode val="factor"/>
              <c:x val="0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0996"/>
        <c:crosses val="autoZero"/>
        <c:crossBetween val="midCat"/>
        <c:dispUnits/>
      </c:valAx>
      <c:valAx>
        <c:axId val="5565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18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X2*X3 Plotagem de resíduos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31275"/>
          <c:w val="0.808"/>
          <c:h val="0.27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Otim'!$J$33:$J$55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35990869"/>
        <c:axId val="10087742"/>
      </c:scatterChart>
      <c:valAx>
        <c:axId val="3599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X2*X3</a:t>
                </a:r>
              </a:p>
            </c:rich>
          </c:tx>
          <c:layout>
            <c:manualLayout>
              <c:xMode val="factor"/>
              <c:yMode val="factor"/>
              <c:x val="0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87742"/>
        <c:crosses val="autoZero"/>
        <c:crossBetween val="midCat"/>
        <c:dispUnits/>
      </c:valAx>
      <c:valAx>
        <c:axId val="10087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908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X2^2 Plotagem de resíduos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4925"/>
          <c:w val="0.7685"/>
          <c:h val="0.090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Otim'!$K$33:$K$55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65316527"/>
        <c:axId val="3377128"/>
      </c:scatterChart>
      <c:valAx>
        <c:axId val="6531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X2^2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7128"/>
        <c:crosses val="autoZero"/>
        <c:crossBetween val="midCat"/>
        <c:dispUnits/>
      </c:valAx>
      <c:valAx>
        <c:axId val="337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65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X3^2 Plotagem de resíduos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25"/>
          <c:y val="0.49875"/>
          <c:w val="0.708"/>
          <c:h val="0.079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Otim'!$L$33:$L$55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45203753"/>
        <c:axId val="11539634"/>
      </c:scatterChart>
      <c:valAx>
        <c:axId val="4520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X3^2</a:t>
                </a:r>
              </a:p>
            </c:rich>
          </c:tx>
          <c:layout>
            <c:manualLayout>
              <c:xMode val="factor"/>
              <c:yMode val="factor"/>
              <c:x val="0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39634"/>
        <c:crosses val="autoZero"/>
        <c:crossBetween val="midCat"/>
        <c:dispUnits/>
      </c:valAx>
      <c:valAx>
        <c:axId val="11539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37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X1*X2*X3 Plotagem de resíduos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49525"/>
          <c:w val="0.7765"/>
          <c:h val="0.085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'Cap 10 EX10_2 Otim'!$M$33:$M$55</c:f>
              <c:numCache/>
            </c:numRef>
          </c:xVal>
          <c:yVal>
            <c:numRef>
              <c:f>'Cap 10 EX10_2 Otim'!#REF!</c:f>
            </c:numRef>
          </c:yVal>
          <c:smooth val="1"/>
        </c:ser>
        <c:axId val="37086915"/>
        <c:axId val="22990236"/>
      </c:scatterChart>
      <c:valAx>
        <c:axId val="3708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X1*X2*X3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0236"/>
        <c:crosses val="autoZero"/>
        <c:crossBetween val="midCat"/>
        <c:dispUnits/>
      </c:valAx>
      <c:valAx>
        <c:axId val="22990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69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57150</xdr:rowOff>
    </xdr:from>
    <xdr:to>
      <xdr:col>13</xdr:col>
      <xdr:colOff>76200</xdr:colOff>
      <xdr:row>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866775"/>
          <a:ext cx="8115300" cy="1466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Planejar um experimento com as características de qualidade e fatores controláveis descrito nas tabelas abaixo. Usar como variável de resposta o simulador para produtividade e número de defeituosos.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Pede-se: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Identificar os modelos de regressão para cada uma das características de qualidade;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Fazer gráficos dos fatores significativos para cada uma das características de qualidade;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Identificar o ajuste ótimo individual para cada características de qualidade;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Identificar o ajuste ótimo global considerando as impotâncias relativas das características de qualidade.</a:t>
          </a:r>
        </a:p>
      </xdr:txBody>
    </xdr:sp>
    <xdr:clientData/>
  </xdr:twoCellAnchor>
  <xdr:twoCellAnchor>
    <xdr:from>
      <xdr:col>0</xdr:col>
      <xdr:colOff>171450</xdr:colOff>
      <xdr:row>0</xdr:row>
      <xdr:rowOff>152400</xdr:rowOff>
    </xdr:from>
    <xdr:to>
      <xdr:col>13</xdr:col>
      <xdr:colOff>85725</xdr:colOff>
      <xdr:row>3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152400"/>
          <a:ext cx="8134350" cy="485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Nome:</a:t>
          </a:r>
        </a:p>
      </xdr:txBody>
    </xdr:sp>
    <xdr:clientData/>
  </xdr:twoCellAnchor>
  <xdr:twoCellAnchor>
    <xdr:from>
      <xdr:col>0</xdr:col>
      <xdr:colOff>180975</xdr:colOff>
      <xdr:row>24</xdr:row>
      <xdr:rowOff>114300</xdr:rowOff>
    </xdr:from>
    <xdr:to>
      <xdr:col>13</xdr:col>
      <xdr:colOff>76200</xdr:colOff>
      <xdr:row>26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4038600"/>
          <a:ext cx="8115300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Desconfia-se que a altura da bancada tenha efeito quadrático sobre a produtividade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16</xdr:col>
      <xdr:colOff>0</xdr:colOff>
      <xdr:row>86</xdr:row>
      <xdr:rowOff>0</xdr:rowOff>
    </xdr:to>
    <xdr:graphicFrame>
      <xdr:nvGraphicFramePr>
        <xdr:cNvPr id="4" name="Gráfico 4"/>
        <xdr:cNvGraphicFramePr/>
      </xdr:nvGraphicFramePr>
      <xdr:xfrm>
        <a:off x="6257925" y="12439650"/>
        <a:ext cx="39052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78</xdr:row>
      <xdr:rowOff>0</xdr:rowOff>
    </xdr:from>
    <xdr:to>
      <xdr:col>17</xdr:col>
      <xdr:colOff>0</xdr:colOff>
      <xdr:row>88</xdr:row>
      <xdr:rowOff>0</xdr:rowOff>
    </xdr:to>
    <xdr:graphicFrame>
      <xdr:nvGraphicFramePr>
        <xdr:cNvPr id="5" name="Gráfico 5"/>
        <xdr:cNvGraphicFramePr/>
      </xdr:nvGraphicFramePr>
      <xdr:xfrm>
        <a:off x="6905625" y="12773025"/>
        <a:ext cx="390525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80</xdr:row>
      <xdr:rowOff>0</xdr:rowOff>
    </xdr:from>
    <xdr:to>
      <xdr:col>18</xdr:col>
      <xdr:colOff>0</xdr:colOff>
      <xdr:row>90</xdr:row>
      <xdr:rowOff>0</xdr:rowOff>
    </xdr:to>
    <xdr:graphicFrame>
      <xdr:nvGraphicFramePr>
        <xdr:cNvPr id="6" name="Gráfico 6"/>
        <xdr:cNvGraphicFramePr/>
      </xdr:nvGraphicFramePr>
      <xdr:xfrm>
        <a:off x="7553325" y="13096875"/>
        <a:ext cx="390525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82</xdr:row>
      <xdr:rowOff>0</xdr:rowOff>
    </xdr:from>
    <xdr:to>
      <xdr:col>19</xdr:col>
      <xdr:colOff>0</xdr:colOff>
      <xdr:row>92</xdr:row>
      <xdr:rowOff>0</xdr:rowOff>
    </xdr:to>
    <xdr:graphicFrame>
      <xdr:nvGraphicFramePr>
        <xdr:cNvPr id="7" name="Gráfico 7"/>
        <xdr:cNvGraphicFramePr/>
      </xdr:nvGraphicFramePr>
      <xdr:xfrm>
        <a:off x="8220075" y="13420725"/>
        <a:ext cx="38862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84</xdr:row>
      <xdr:rowOff>0</xdr:rowOff>
    </xdr:from>
    <xdr:to>
      <xdr:col>20</xdr:col>
      <xdr:colOff>0</xdr:colOff>
      <xdr:row>94</xdr:row>
      <xdr:rowOff>0</xdr:rowOff>
    </xdr:to>
    <xdr:graphicFrame>
      <xdr:nvGraphicFramePr>
        <xdr:cNvPr id="8" name="Gráfico 8"/>
        <xdr:cNvGraphicFramePr/>
      </xdr:nvGraphicFramePr>
      <xdr:xfrm>
        <a:off x="8867775" y="13754100"/>
        <a:ext cx="3886200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87</xdr:row>
      <xdr:rowOff>0</xdr:rowOff>
    </xdr:from>
    <xdr:to>
      <xdr:col>21</xdr:col>
      <xdr:colOff>0</xdr:colOff>
      <xdr:row>97</xdr:row>
      <xdr:rowOff>0</xdr:rowOff>
    </xdr:to>
    <xdr:graphicFrame>
      <xdr:nvGraphicFramePr>
        <xdr:cNvPr id="9" name="Gráfico 9"/>
        <xdr:cNvGraphicFramePr/>
      </xdr:nvGraphicFramePr>
      <xdr:xfrm>
        <a:off x="9515475" y="14249400"/>
        <a:ext cx="3886200" cy="163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89</xdr:row>
      <xdr:rowOff>0</xdr:rowOff>
    </xdr:from>
    <xdr:to>
      <xdr:col>21</xdr:col>
      <xdr:colOff>0</xdr:colOff>
      <xdr:row>99</xdr:row>
      <xdr:rowOff>0</xdr:rowOff>
    </xdr:to>
    <xdr:graphicFrame>
      <xdr:nvGraphicFramePr>
        <xdr:cNvPr id="10" name="Gráfico 10"/>
        <xdr:cNvGraphicFramePr/>
      </xdr:nvGraphicFramePr>
      <xdr:xfrm>
        <a:off x="10163175" y="14573250"/>
        <a:ext cx="3238500" cy="163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91</xdr:row>
      <xdr:rowOff>0</xdr:rowOff>
    </xdr:from>
    <xdr:to>
      <xdr:col>21</xdr:col>
      <xdr:colOff>0</xdr:colOff>
      <xdr:row>101</xdr:row>
      <xdr:rowOff>0</xdr:rowOff>
    </xdr:to>
    <xdr:graphicFrame>
      <xdr:nvGraphicFramePr>
        <xdr:cNvPr id="11" name="Gráfico 11"/>
        <xdr:cNvGraphicFramePr/>
      </xdr:nvGraphicFramePr>
      <xdr:xfrm>
        <a:off x="10810875" y="14916150"/>
        <a:ext cx="25908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93</xdr:row>
      <xdr:rowOff>0</xdr:rowOff>
    </xdr:from>
    <xdr:to>
      <xdr:col>21</xdr:col>
      <xdr:colOff>0</xdr:colOff>
      <xdr:row>103</xdr:row>
      <xdr:rowOff>0</xdr:rowOff>
    </xdr:to>
    <xdr:graphicFrame>
      <xdr:nvGraphicFramePr>
        <xdr:cNvPr id="12" name="Gráfico 12"/>
        <xdr:cNvGraphicFramePr/>
      </xdr:nvGraphicFramePr>
      <xdr:xfrm>
        <a:off x="11458575" y="15240000"/>
        <a:ext cx="1943100" cy="1628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130</xdr:row>
      <xdr:rowOff>0</xdr:rowOff>
    </xdr:from>
    <xdr:to>
      <xdr:col>16</xdr:col>
      <xdr:colOff>0</xdr:colOff>
      <xdr:row>140</xdr:row>
      <xdr:rowOff>0</xdr:rowOff>
    </xdr:to>
    <xdr:graphicFrame>
      <xdr:nvGraphicFramePr>
        <xdr:cNvPr id="13" name="Gráfico 13"/>
        <xdr:cNvGraphicFramePr/>
      </xdr:nvGraphicFramePr>
      <xdr:xfrm>
        <a:off x="6257925" y="21240750"/>
        <a:ext cx="3905250" cy="1647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132</xdr:row>
      <xdr:rowOff>0</xdr:rowOff>
    </xdr:from>
    <xdr:to>
      <xdr:col>17</xdr:col>
      <xdr:colOff>0</xdr:colOff>
      <xdr:row>142</xdr:row>
      <xdr:rowOff>0</xdr:rowOff>
    </xdr:to>
    <xdr:graphicFrame>
      <xdr:nvGraphicFramePr>
        <xdr:cNvPr id="14" name="Gráfico 14"/>
        <xdr:cNvGraphicFramePr/>
      </xdr:nvGraphicFramePr>
      <xdr:xfrm>
        <a:off x="6905625" y="21574125"/>
        <a:ext cx="3905250" cy="1638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134</xdr:row>
      <xdr:rowOff>0</xdr:rowOff>
    </xdr:from>
    <xdr:to>
      <xdr:col>18</xdr:col>
      <xdr:colOff>0</xdr:colOff>
      <xdr:row>144</xdr:row>
      <xdr:rowOff>0</xdr:rowOff>
    </xdr:to>
    <xdr:graphicFrame>
      <xdr:nvGraphicFramePr>
        <xdr:cNvPr id="15" name="Gráfico 15"/>
        <xdr:cNvGraphicFramePr/>
      </xdr:nvGraphicFramePr>
      <xdr:xfrm>
        <a:off x="7553325" y="21897975"/>
        <a:ext cx="3905250" cy="164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0</xdr:colOff>
      <xdr:row>136</xdr:row>
      <xdr:rowOff>0</xdr:rowOff>
    </xdr:from>
    <xdr:to>
      <xdr:col>19</xdr:col>
      <xdr:colOff>0</xdr:colOff>
      <xdr:row>146</xdr:row>
      <xdr:rowOff>0</xdr:rowOff>
    </xdr:to>
    <xdr:graphicFrame>
      <xdr:nvGraphicFramePr>
        <xdr:cNvPr id="16" name="Gráfico 16"/>
        <xdr:cNvGraphicFramePr/>
      </xdr:nvGraphicFramePr>
      <xdr:xfrm>
        <a:off x="8220075" y="22221825"/>
        <a:ext cx="3886200" cy="1657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138</xdr:row>
      <xdr:rowOff>0</xdr:rowOff>
    </xdr:from>
    <xdr:to>
      <xdr:col>20</xdr:col>
      <xdr:colOff>0</xdr:colOff>
      <xdr:row>148</xdr:row>
      <xdr:rowOff>0</xdr:rowOff>
    </xdr:to>
    <xdr:graphicFrame>
      <xdr:nvGraphicFramePr>
        <xdr:cNvPr id="17" name="Gráfico 17"/>
        <xdr:cNvGraphicFramePr/>
      </xdr:nvGraphicFramePr>
      <xdr:xfrm>
        <a:off x="8867775" y="22555200"/>
        <a:ext cx="3886200" cy="1647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130</xdr:row>
      <xdr:rowOff>0</xdr:rowOff>
    </xdr:from>
    <xdr:to>
      <xdr:col>16</xdr:col>
      <xdr:colOff>0</xdr:colOff>
      <xdr:row>140</xdr:row>
      <xdr:rowOff>0</xdr:rowOff>
    </xdr:to>
    <xdr:graphicFrame>
      <xdr:nvGraphicFramePr>
        <xdr:cNvPr id="18" name="Gráfico 18"/>
        <xdr:cNvGraphicFramePr/>
      </xdr:nvGraphicFramePr>
      <xdr:xfrm>
        <a:off x="6257925" y="21240750"/>
        <a:ext cx="3905250" cy="1647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132</xdr:row>
      <xdr:rowOff>0</xdr:rowOff>
    </xdr:from>
    <xdr:to>
      <xdr:col>17</xdr:col>
      <xdr:colOff>0</xdr:colOff>
      <xdr:row>142</xdr:row>
      <xdr:rowOff>0</xdr:rowOff>
    </xdr:to>
    <xdr:graphicFrame>
      <xdr:nvGraphicFramePr>
        <xdr:cNvPr id="19" name="Gráfico 19"/>
        <xdr:cNvGraphicFramePr/>
      </xdr:nvGraphicFramePr>
      <xdr:xfrm>
        <a:off x="6905625" y="21574125"/>
        <a:ext cx="3905250" cy="1638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134</xdr:row>
      <xdr:rowOff>0</xdr:rowOff>
    </xdr:from>
    <xdr:to>
      <xdr:col>18</xdr:col>
      <xdr:colOff>0</xdr:colOff>
      <xdr:row>144</xdr:row>
      <xdr:rowOff>0</xdr:rowOff>
    </xdr:to>
    <xdr:graphicFrame>
      <xdr:nvGraphicFramePr>
        <xdr:cNvPr id="20" name="Gráfico 20"/>
        <xdr:cNvGraphicFramePr/>
      </xdr:nvGraphicFramePr>
      <xdr:xfrm>
        <a:off x="7553325" y="21897975"/>
        <a:ext cx="3905250" cy="1647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0</xdr:colOff>
      <xdr:row>136</xdr:row>
      <xdr:rowOff>0</xdr:rowOff>
    </xdr:from>
    <xdr:to>
      <xdr:col>19</xdr:col>
      <xdr:colOff>0</xdr:colOff>
      <xdr:row>146</xdr:row>
      <xdr:rowOff>0</xdr:rowOff>
    </xdr:to>
    <xdr:graphicFrame>
      <xdr:nvGraphicFramePr>
        <xdr:cNvPr id="21" name="Gráfico 21"/>
        <xdr:cNvGraphicFramePr/>
      </xdr:nvGraphicFramePr>
      <xdr:xfrm>
        <a:off x="8220075" y="22221825"/>
        <a:ext cx="3886200" cy="1657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0</xdr:colOff>
      <xdr:row>199</xdr:row>
      <xdr:rowOff>0</xdr:rowOff>
    </xdr:from>
    <xdr:to>
      <xdr:col>16</xdr:col>
      <xdr:colOff>0</xdr:colOff>
      <xdr:row>209</xdr:row>
      <xdr:rowOff>0</xdr:rowOff>
    </xdr:to>
    <xdr:graphicFrame>
      <xdr:nvGraphicFramePr>
        <xdr:cNvPr id="22" name="Gráfico 22"/>
        <xdr:cNvGraphicFramePr/>
      </xdr:nvGraphicFramePr>
      <xdr:xfrm>
        <a:off x="6257925" y="32499300"/>
        <a:ext cx="3905250" cy="1647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201</xdr:row>
      <xdr:rowOff>0</xdr:rowOff>
    </xdr:from>
    <xdr:to>
      <xdr:col>17</xdr:col>
      <xdr:colOff>0</xdr:colOff>
      <xdr:row>211</xdr:row>
      <xdr:rowOff>0</xdr:rowOff>
    </xdr:to>
    <xdr:graphicFrame>
      <xdr:nvGraphicFramePr>
        <xdr:cNvPr id="23" name="Gráfico 23"/>
        <xdr:cNvGraphicFramePr/>
      </xdr:nvGraphicFramePr>
      <xdr:xfrm>
        <a:off x="6905625" y="32832675"/>
        <a:ext cx="3905250" cy="1638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203</xdr:row>
      <xdr:rowOff>0</xdr:rowOff>
    </xdr:from>
    <xdr:to>
      <xdr:col>18</xdr:col>
      <xdr:colOff>0</xdr:colOff>
      <xdr:row>213</xdr:row>
      <xdr:rowOff>0</xdr:rowOff>
    </xdr:to>
    <xdr:graphicFrame>
      <xdr:nvGraphicFramePr>
        <xdr:cNvPr id="24" name="Gráfico 24"/>
        <xdr:cNvGraphicFramePr/>
      </xdr:nvGraphicFramePr>
      <xdr:xfrm>
        <a:off x="7553325" y="33156525"/>
        <a:ext cx="3905250" cy="1647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0</xdr:colOff>
      <xdr:row>205</xdr:row>
      <xdr:rowOff>0</xdr:rowOff>
    </xdr:from>
    <xdr:to>
      <xdr:col>19</xdr:col>
      <xdr:colOff>0</xdr:colOff>
      <xdr:row>215</xdr:row>
      <xdr:rowOff>0</xdr:rowOff>
    </xdr:to>
    <xdr:graphicFrame>
      <xdr:nvGraphicFramePr>
        <xdr:cNvPr id="25" name="Gráfico 25"/>
        <xdr:cNvGraphicFramePr/>
      </xdr:nvGraphicFramePr>
      <xdr:xfrm>
        <a:off x="8220075" y="33480375"/>
        <a:ext cx="3886200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14</xdr:col>
      <xdr:colOff>0</xdr:colOff>
      <xdr:row>207</xdr:row>
      <xdr:rowOff>0</xdr:rowOff>
    </xdr:from>
    <xdr:to>
      <xdr:col>20</xdr:col>
      <xdr:colOff>0</xdr:colOff>
      <xdr:row>217</xdr:row>
      <xdr:rowOff>0</xdr:rowOff>
    </xdr:to>
    <xdr:graphicFrame>
      <xdr:nvGraphicFramePr>
        <xdr:cNvPr id="26" name="Gráfico 26"/>
        <xdr:cNvGraphicFramePr/>
      </xdr:nvGraphicFramePr>
      <xdr:xfrm>
        <a:off x="8867775" y="33813750"/>
        <a:ext cx="3886200" cy="1647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210</xdr:row>
      <xdr:rowOff>0</xdr:rowOff>
    </xdr:from>
    <xdr:to>
      <xdr:col>21</xdr:col>
      <xdr:colOff>0</xdr:colOff>
      <xdr:row>220</xdr:row>
      <xdr:rowOff>0</xdr:rowOff>
    </xdr:to>
    <xdr:graphicFrame>
      <xdr:nvGraphicFramePr>
        <xdr:cNvPr id="27" name="Gráfico 27"/>
        <xdr:cNvGraphicFramePr/>
      </xdr:nvGraphicFramePr>
      <xdr:xfrm>
        <a:off x="9515475" y="34309050"/>
        <a:ext cx="3886200" cy="1638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212</xdr:row>
      <xdr:rowOff>0</xdr:rowOff>
    </xdr:from>
    <xdr:to>
      <xdr:col>21</xdr:col>
      <xdr:colOff>0</xdr:colOff>
      <xdr:row>222</xdr:row>
      <xdr:rowOff>0</xdr:rowOff>
    </xdr:to>
    <xdr:graphicFrame>
      <xdr:nvGraphicFramePr>
        <xdr:cNvPr id="28" name="Gráfico 28"/>
        <xdr:cNvGraphicFramePr/>
      </xdr:nvGraphicFramePr>
      <xdr:xfrm>
        <a:off x="10163175" y="34632900"/>
        <a:ext cx="3238500" cy="163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214</xdr:row>
      <xdr:rowOff>0</xdr:rowOff>
    </xdr:from>
    <xdr:to>
      <xdr:col>21</xdr:col>
      <xdr:colOff>0</xdr:colOff>
      <xdr:row>224</xdr:row>
      <xdr:rowOff>0</xdr:rowOff>
    </xdr:to>
    <xdr:graphicFrame>
      <xdr:nvGraphicFramePr>
        <xdr:cNvPr id="29" name="Gráfico 29"/>
        <xdr:cNvGraphicFramePr/>
      </xdr:nvGraphicFramePr>
      <xdr:xfrm>
        <a:off x="10810875" y="34975800"/>
        <a:ext cx="2590800" cy="1619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216</xdr:row>
      <xdr:rowOff>0</xdr:rowOff>
    </xdr:from>
    <xdr:to>
      <xdr:col>21</xdr:col>
      <xdr:colOff>0</xdr:colOff>
      <xdr:row>226</xdr:row>
      <xdr:rowOff>0</xdr:rowOff>
    </xdr:to>
    <xdr:graphicFrame>
      <xdr:nvGraphicFramePr>
        <xdr:cNvPr id="30" name="Gráfico 30"/>
        <xdr:cNvGraphicFramePr/>
      </xdr:nvGraphicFramePr>
      <xdr:xfrm>
        <a:off x="11458575" y="35299650"/>
        <a:ext cx="1943100" cy="1628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AE249"/>
  <sheetViews>
    <sheetView tabSelected="1" zoomScalePageLayoutView="0" workbookViewId="0" topLeftCell="A16">
      <selection activeCell="R48" sqref="R48"/>
    </sheetView>
  </sheetViews>
  <sheetFormatPr defaultColWidth="9.140625" defaultRowHeight="12.75"/>
  <cols>
    <col min="1" max="1" width="4.7109375" style="0" customWidth="1"/>
    <col min="2" max="5" width="9.7109375" style="0" customWidth="1"/>
    <col min="6" max="6" width="11.421875" style="0" customWidth="1"/>
    <col min="7" max="12" width="9.7109375" style="0" customWidth="1"/>
    <col min="13" max="13" width="10.00390625" style="0" customWidth="1"/>
    <col min="14" max="21" width="9.7109375" style="0" customWidth="1"/>
    <col min="22" max="22" width="9.140625" style="0" hidden="1" customWidth="1"/>
    <col min="23" max="23" width="9.7109375" style="0" hidden="1" customWidth="1"/>
    <col min="24" max="27" width="9.140625" style="0" hidden="1" customWidth="1"/>
  </cols>
  <sheetData>
    <row r="16" ht="12.75" customHeight="1" thickBot="1">
      <c r="A16" s="4"/>
    </row>
    <row r="17" spans="2:10" ht="13.5" thickBot="1">
      <c r="B17" s="123" t="s">
        <v>10</v>
      </c>
      <c r="C17" s="123"/>
      <c r="D17" s="124"/>
      <c r="E17" s="130" t="s">
        <v>23</v>
      </c>
      <c r="F17" s="124"/>
      <c r="G17" s="5" t="s">
        <v>34</v>
      </c>
      <c r="H17" s="5" t="s">
        <v>24</v>
      </c>
      <c r="I17" s="5" t="s">
        <v>35</v>
      </c>
      <c r="J17" s="19" t="s">
        <v>25</v>
      </c>
    </row>
    <row r="18" spans="2:10" ht="12.75">
      <c r="B18" s="27" t="s">
        <v>19</v>
      </c>
      <c r="C18" s="131" t="s">
        <v>11</v>
      </c>
      <c r="D18" s="132"/>
      <c r="E18" s="131" t="s">
        <v>21</v>
      </c>
      <c r="F18" s="132"/>
      <c r="G18" s="28">
        <v>30</v>
      </c>
      <c r="H18" s="28">
        <v>50</v>
      </c>
      <c r="I18" s="28" t="s">
        <v>27</v>
      </c>
      <c r="J18" s="29">
        <v>3</v>
      </c>
    </row>
    <row r="19" spans="2:10" ht="13.5" thickBot="1">
      <c r="B19" s="30" t="s">
        <v>20</v>
      </c>
      <c r="C19" s="133" t="s">
        <v>12</v>
      </c>
      <c r="D19" s="134"/>
      <c r="E19" s="133" t="s">
        <v>22</v>
      </c>
      <c r="F19" s="134"/>
      <c r="G19" s="31" t="s">
        <v>27</v>
      </c>
      <c r="H19" s="31">
        <v>1</v>
      </c>
      <c r="I19" s="31">
        <v>4</v>
      </c>
      <c r="J19" s="32">
        <v>1</v>
      </c>
    </row>
    <row r="20" ht="12.75" customHeight="1" thickBot="1">
      <c r="A20" s="4"/>
    </row>
    <row r="21" spans="2:6" ht="13.5" thickBot="1">
      <c r="B21" s="123" t="s">
        <v>6</v>
      </c>
      <c r="C21" s="123"/>
      <c r="D21" s="124"/>
      <c r="E21" s="125" t="s">
        <v>28</v>
      </c>
      <c r="F21" s="126"/>
    </row>
    <row r="22" spans="2:6" ht="12.75">
      <c r="B22" s="21" t="s">
        <v>7</v>
      </c>
      <c r="C22" s="117" t="s">
        <v>1</v>
      </c>
      <c r="D22" s="118"/>
      <c r="E22" s="22">
        <v>1</v>
      </c>
      <c r="F22" s="23">
        <v>2</v>
      </c>
    </row>
    <row r="23" spans="2:6" ht="12.75">
      <c r="B23" s="44" t="s">
        <v>8</v>
      </c>
      <c r="C23" s="119" t="s">
        <v>18</v>
      </c>
      <c r="D23" s="120"/>
      <c r="E23" s="45" t="s">
        <v>15</v>
      </c>
      <c r="F23" s="46" t="s">
        <v>16</v>
      </c>
    </row>
    <row r="24" spans="2:6" ht="13.5" thickBot="1">
      <c r="B24" s="24" t="s">
        <v>9</v>
      </c>
      <c r="C24" s="121" t="s">
        <v>14</v>
      </c>
      <c r="D24" s="122"/>
      <c r="E24" s="25">
        <v>4</v>
      </c>
      <c r="F24" s="26">
        <v>6</v>
      </c>
    </row>
    <row r="25" ht="13.5" customHeight="1">
      <c r="B25" s="20"/>
    </row>
    <row r="26" ht="13.5" customHeight="1">
      <c r="B26" s="20"/>
    </row>
    <row r="27" ht="13.5" customHeight="1">
      <c r="A27" s="4"/>
    </row>
    <row r="28" ht="13.5" thickBot="1"/>
    <row r="29" spans="2:27" ht="13.5" customHeight="1">
      <c r="B29" s="47"/>
      <c r="C29" s="48"/>
      <c r="D29" s="48" t="s">
        <v>6</v>
      </c>
      <c r="E29" s="48"/>
      <c r="F29" s="48"/>
      <c r="G29" s="49"/>
      <c r="H29" s="1"/>
      <c r="Z29" s="3">
        <f ca="1">RAND()</f>
        <v>0.45432431952772045</v>
      </c>
      <c r="AA29" s="3"/>
    </row>
    <row r="30" spans="2:27" ht="13.5" thickBot="1">
      <c r="B30" s="114" t="s">
        <v>4</v>
      </c>
      <c r="C30" s="115"/>
      <c r="D30" s="116"/>
      <c r="E30" s="114" t="s">
        <v>5</v>
      </c>
      <c r="F30" s="115"/>
      <c r="G30" s="116"/>
      <c r="H30" s="1"/>
      <c r="I30" s="1"/>
      <c r="J30" s="1"/>
      <c r="K30" s="1"/>
      <c r="L30" s="1"/>
      <c r="M30" s="1"/>
      <c r="N30" s="1"/>
      <c r="Z30" s="3">
        <f>NORMSINV(Z29)</f>
        <v>-0.11474324079664133</v>
      </c>
      <c r="AA30" s="3"/>
    </row>
    <row r="31" spans="2:27" ht="13.5" thickBot="1">
      <c r="B31" s="50" t="s">
        <v>3</v>
      </c>
      <c r="C31" s="51" t="s">
        <v>13</v>
      </c>
      <c r="D31" s="52" t="s">
        <v>17</v>
      </c>
      <c r="E31" s="53" t="s">
        <v>29</v>
      </c>
      <c r="F31" s="54" t="s">
        <v>29</v>
      </c>
      <c r="G31" s="55" t="s">
        <v>29</v>
      </c>
      <c r="H31" s="2"/>
      <c r="I31" s="2"/>
      <c r="J31" s="2"/>
      <c r="K31" s="2"/>
      <c r="L31" s="2"/>
      <c r="M31" s="2"/>
      <c r="N31" s="112" t="s">
        <v>75</v>
      </c>
      <c r="O31" s="113"/>
      <c r="P31" s="135" t="s">
        <v>36</v>
      </c>
      <c r="Q31" s="136"/>
      <c r="R31" s="127" t="s">
        <v>26</v>
      </c>
      <c r="S31" s="128"/>
      <c r="T31" s="129"/>
      <c r="Z31" s="3"/>
      <c r="AA31" s="3"/>
    </row>
    <row r="32" spans="2:27" ht="13.5" thickBot="1">
      <c r="B32" s="35" t="s">
        <v>7</v>
      </c>
      <c r="C32" s="56" t="s">
        <v>8</v>
      </c>
      <c r="D32" s="36" t="s">
        <v>9</v>
      </c>
      <c r="E32" s="57" t="s">
        <v>7</v>
      </c>
      <c r="F32" s="58" t="s">
        <v>8</v>
      </c>
      <c r="G32" s="59" t="s">
        <v>9</v>
      </c>
      <c r="H32" s="42" t="s">
        <v>30</v>
      </c>
      <c r="I32" s="5" t="s">
        <v>31</v>
      </c>
      <c r="J32" s="5" t="s">
        <v>32</v>
      </c>
      <c r="K32" s="5" t="s">
        <v>37</v>
      </c>
      <c r="L32" s="19" t="s">
        <v>41</v>
      </c>
      <c r="M32" s="6" t="s">
        <v>33</v>
      </c>
      <c r="N32" s="40" t="s">
        <v>19</v>
      </c>
      <c r="O32" s="41" t="s">
        <v>20</v>
      </c>
      <c r="P32" s="33" t="s">
        <v>19</v>
      </c>
      <c r="Q32" s="34" t="s">
        <v>20</v>
      </c>
      <c r="R32" s="33" t="s">
        <v>78</v>
      </c>
      <c r="S32" s="34" t="s">
        <v>79</v>
      </c>
      <c r="T32" s="43" t="s">
        <v>80</v>
      </c>
      <c r="Z32" s="3"/>
      <c r="AA32" s="3"/>
    </row>
    <row r="33" spans="2:27" s="10" customFormat="1" ht="12.75">
      <c r="B33" s="92">
        <v>1</v>
      </c>
      <c r="C33" s="90">
        <v>90</v>
      </c>
      <c r="D33" s="91">
        <v>4</v>
      </c>
      <c r="E33" s="92">
        <f>IF(B33=1,-1,1)</f>
        <v>-1</v>
      </c>
      <c r="F33" s="90">
        <f aca="true" t="shared" si="0" ref="F33:F49">(C33-$C$60)/(($C$59-$C$58)/2)</f>
        <v>-1</v>
      </c>
      <c r="G33" s="91">
        <f aca="true" t="shared" si="1" ref="G33:G54">(D33-$D$60)/(($D$59-$D$58)/2)</f>
        <v>-1</v>
      </c>
      <c r="H33" s="92">
        <f>E33*F33</f>
        <v>1</v>
      </c>
      <c r="I33" s="90">
        <f>E33*G33</f>
        <v>1</v>
      </c>
      <c r="J33" s="90">
        <f>F33*G33</f>
        <v>1</v>
      </c>
      <c r="K33" s="90">
        <f>F33^2</f>
        <v>1</v>
      </c>
      <c r="L33" s="93">
        <f>G33^2</f>
        <v>1</v>
      </c>
      <c r="M33" s="91">
        <f>E33*F33*G33</f>
        <v>-1</v>
      </c>
      <c r="N33" s="94">
        <f aca="true" t="shared" si="2" ref="N33:N55">32+3*$E33-1.3*$F33+1.5*$F33^2-0.6*$F33*$G33+$Z$30+($Z$29-0.5)/10</f>
        <v>31.08068919115613</v>
      </c>
      <c r="O33" s="95">
        <f aca="true" t="shared" si="3" ref="O33:O55">(50+2*$F33-1*$F33^2-7*$F33*$G33+$V$36+($V$35-0.5)/10)/20</f>
        <v>1.9828456142252633</v>
      </c>
      <c r="P33" s="96">
        <f>32+$C$148*E33+$C$149*F33+$C$150*F33*G33+$C$151*F33^2</f>
        <v>31.199999999999996</v>
      </c>
      <c r="Q33" s="97">
        <f>2.5+0.1*F33-0.05*F33^2-0.35*F33*G33</f>
        <v>2</v>
      </c>
      <c r="R33" s="38">
        <f>($J$18/($H$18-$G$18)^2*(P33-$H$18)^2)</f>
        <v>2.650800000000001</v>
      </c>
      <c r="S33" s="63">
        <f>$J$19/($I$19-$H$19)^2*(Q33-$H$19)^2</f>
        <v>0.1111111111111111</v>
      </c>
      <c r="T33" s="110">
        <f>R33+S33</f>
        <v>2.7619111111111123</v>
      </c>
      <c r="U33"/>
      <c r="Z33" s="11"/>
      <c r="AA33" s="11">
        <f>32+0.1*E33-1.3*F33+1.5*F33^2+1.7*F33*G33+$Z$30</f>
        <v>36.28525675920336</v>
      </c>
    </row>
    <row r="34" spans="2:31" s="10" customFormat="1" ht="12.75">
      <c r="B34" s="12">
        <v>1</v>
      </c>
      <c r="C34" s="13">
        <v>100</v>
      </c>
      <c r="D34" s="14">
        <v>4</v>
      </c>
      <c r="E34" s="7">
        <f aca="true" t="shared" si="4" ref="E34:E54">IF(B34=1,-1,1)</f>
        <v>-1</v>
      </c>
      <c r="F34" s="8">
        <f t="shared" si="0"/>
        <v>0</v>
      </c>
      <c r="G34" s="9">
        <f t="shared" si="1"/>
        <v>-1</v>
      </c>
      <c r="H34" s="7">
        <f aca="true" t="shared" si="5" ref="H34:H55">E34*F34</f>
        <v>0</v>
      </c>
      <c r="I34" s="8">
        <f aca="true" t="shared" si="6" ref="I34:I55">E34*G34</f>
        <v>1</v>
      </c>
      <c r="J34" s="8">
        <f aca="true" t="shared" si="7" ref="J34:J55">F34*G34</f>
        <v>0</v>
      </c>
      <c r="K34" s="8">
        <f aca="true" t="shared" si="8" ref="K34:K55">F34^2</f>
        <v>0</v>
      </c>
      <c r="L34" s="73">
        <f aca="true" t="shared" si="9" ref="L34:L55">G34^2</f>
        <v>1</v>
      </c>
      <c r="M34" s="9">
        <f aca="true" t="shared" si="10" ref="M34:M55">E34*F34*G34</f>
        <v>0</v>
      </c>
      <c r="N34" s="60">
        <f t="shared" si="2"/>
        <v>28.88068919115613</v>
      </c>
      <c r="O34" s="61">
        <f t="shared" si="3"/>
        <v>2.4828456142252633</v>
      </c>
      <c r="P34" s="37">
        <f aca="true" t="shared" si="11" ref="P34:P55">32+$C$148*E34+$C$149*F34+$C$150*F34*G34+$C$151*F34^2</f>
        <v>29</v>
      </c>
      <c r="Q34" s="62">
        <f aca="true" t="shared" si="12" ref="Q34:Q55">2.5+0.1*F34-0.05*F34^2-0.35*F34*G34</f>
        <v>2.5</v>
      </c>
      <c r="R34" s="38">
        <f aca="true" t="shared" si="13" ref="R34:R55">($J$18/($H$18-$G$18)^2*(P34-$H$18)^2)</f>
        <v>3.3074999999999997</v>
      </c>
      <c r="S34" s="63">
        <f aca="true" t="shared" si="14" ref="S34:S55">$J$19/($I$19-$H$19)^2*(Q34-$H$19)^2</f>
        <v>0.25</v>
      </c>
      <c r="T34" s="110">
        <f aca="true" t="shared" si="15" ref="T34:T55">R34+S34</f>
        <v>3.5574999999999997</v>
      </c>
      <c r="U34"/>
      <c r="Z34" s="15"/>
      <c r="AA34" s="15"/>
      <c r="AB34" s="16"/>
      <c r="AC34" s="16"/>
      <c r="AD34" s="16"/>
      <c r="AE34" s="16"/>
    </row>
    <row r="35" spans="2:31" s="10" customFormat="1" ht="12.75">
      <c r="B35" s="17">
        <v>1</v>
      </c>
      <c r="C35" s="18">
        <v>110</v>
      </c>
      <c r="D35" s="14">
        <v>4</v>
      </c>
      <c r="E35" s="7">
        <f t="shared" si="4"/>
        <v>-1</v>
      </c>
      <c r="F35" s="8">
        <f t="shared" si="0"/>
        <v>1</v>
      </c>
      <c r="G35" s="9">
        <f t="shared" si="1"/>
        <v>-1</v>
      </c>
      <c r="H35" s="7">
        <f t="shared" si="5"/>
        <v>-1</v>
      </c>
      <c r="I35" s="8">
        <f t="shared" si="6"/>
        <v>1</v>
      </c>
      <c r="J35" s="8">
        <f t="shared" si="7"/>
        <v>-1</v>
      </c>
      <c r="K35" s="8">
        <f t="shared" si="8"/>
        <v>1</v>
      </c>
      <c r="L35" s="73">
        <f t="shared" si="9"/>
        <v>1</v>
      </c>
      <c r="M35" s="9">
        <f t="shared" si="10"/>
        <v>1</v>
      </c>
      <c r="N35" s="60">
        <f t="shared" si="2"/>
        <v>29.68068919115613</v>
      </c>
      <c r="O35" s="61">
        <f t="shared" si="3"/>
        <v>2.882845614225263</v>
      </c>
      <c r="P35" s="37">
        <f t="shared" si="11"/>
        <v>29.800000000000004</v>
      </c>
      <c r="Q35" s="62">
        <f t="shared" si="12"/>
        <v>2.9000000000000004</v>
      </c>
      <c r="R35" s="38">
        <f t="shared" si="13"/>
        <v>3.060299999999999</v>
      </c>
      <c r="S35" s="63">
        <f t="shared" si="14"/>
        <v>0.4011111111111112</v>
      </c>
      <c r="T35" s="110">
        <f t="shared" si="15"/>
        <v>3.46141111111111</v>
      </c>
      <c r="U35"/>
      <c r="V35" s="11">
        <f ca="1">RAND()</f>
        <v>0.37064256729030465</v>
      </c>
      <c r="W35" s="11"/>
      <c r="AB35" s="16"/>
      <c r="AC35" s="16"/>
      <c r="AD35" s="16"/>
      <c r="AE35" s="16"/>
    </row>
    <row r="36" spans="2:31" s="10" customFormat="1" ht="12.75">
      <c r="B36" s="7">
        <v>1</v>
      </c>
      <c r="C36" s="8">
        <v>90</v>
      </c>
      <c r="D36" s="14">
        <v>5</v>
      </c>
      <c r="E36" s="7">
        <f t="shared" si="4"/>
        <v>-1</v>
      </c>
      <c r="F36" s="8">
        <f t="shared" si="0"/>
        <v>-1</v>
      </c>
      <c r="G36" s="9">
        <f t="shared" si="1"/>
        <v>0</v>
      </c>
      <c r="H36" s="7">
        <f t="shared" si="5"/>
        <v>1</v>
      </c>
      <c r="I36" s="8">
        <f t="shared" si="6"/>
        <v>0</v>
      </c>
      <c r="J36" s="8">
        <f t="shared" si="7"/>
        <v>0</v>
      </c>
      <c r="K36" s="8">
        <f t="shared" si="8"/>
        <v>1</v>
      </c>
      <c r="L36" s="73">
        <f t="shared" si="9"/>
        <v>0</v>
      </c>
      <c r="M36" s="9">
        <f t="shared" si="10"/>
        <v>0</v>
      </c>
      <c r="N36" s="60">
        <f t="shared" si="2"/>
        <v>31.68068919115613</v>
      </c>
      <c r="O36" s="61">
        <f t="shared" si="3"/>
        <v>2.3328456142252634</v>
      </c>
      <c r="P36" s="37">
        <f t="shared" si="11"/>
        <v>31.799999999999997</v>
      </c>
      <c r="Q36" s="62">
        <f t="shared" si="12"/>
        <v>2.35</v>
      </c>
      <c r="R36" s="38">
        <f t="shared" si="13"/>
        <v>2.4843000000000006</v>
      </c>
      <c r="S36" s="63">
        <f t="shared" si="14"/>
        <v>0.2025</v>
      </c>
      <c r="T36" s="110">
        <f t="shared" si="15"/>
        <v>2.6868000000000007</v>
      </c>
      <c r="U36"/>
      <c r="V36" s="11">
        <f>NORMSINV(V35)</f>
        <v>-0.3301519722237565</v>
      </c>
      <c r="W36" s="11"/>
      <c r="AB36" s="16"/>
      <c r="AC36" s="16"/>
      <c r="AD36" s="16"/>
      <c r="AE36" s="16"/>
    </row>
    <row r="37" spans="2:31" s="10" customFormat="1" ht="12.75">
      <c r="B37" s="12">
        <v>1</v>
      </c>
      <c r="C37" s="13">
        <v>100</v>
      </c>
      <c r="D37" s="14">
        <v>5</v>
      </c>
      <c r="E37" s="7">
        <f t="shared" si="4"/>
        <v>-1</v>
      </c>
      <c r="F37" s="8">
        <f t="shared" si="0"/>
        <v>0</v>
      </c>
      <c r="G37" s="9">
        <f t="shared" si="1"/>
        <v>0</v>
      </c>
      <c r="H37" s="7">
        <f t="shared" si="5"/>
        <v>0</v>
      </c>
      <c r="I37" s="8">
        <f t="shared" si="6"/>
        <v>0</v>
      </c>
      <c r="J37" s="8">
        <f t="shared" si="7"/>
        <v>0</v>
      </c>
      <c r="K37" s="8">
        <f t="shared" si="8"/>
        <v>0</v>
      </c>
      <c r="L37" s="73">
        <f t="shared" si="9"/>
        <v>0</v>
      </c>
      <c r="M37" s="9">
        <f t="shared" si="10"/>
        <v>0</v>
      </c>
      <c r="N37" s="60">
        <f t="shared" si="2"/>
        <v>28.88068919115613</v>
      </c>
      <c r="O37" s="61">
        <f t="shared" si="3"/>
        <v>2.4828456142252633</v>
      </c>
      <c r="P37" s="37">
        <f t="shared" si="11"/>
        <v>29</v>
      </c>
      <c r="Q37" s="62">
        <f t="shared" si="12"/>
        <v>2.5</v>
      </c>
      <c r="R37" s="38">
        <f t="shared" si="13"/>
        <v>3.3074999999999997</v>
      </c>
      <c r="S37" s="63">
        <f t="shared" si="14"/>
        <v>0.25</v>
      </c>
      <c r="T37" s="110">
        <f t="shared" si="15"/>
        <v>3.5574999999999997</v>
      </c>
      <c r="U37"/>
      <c r="V37" s="11"/>
      <c r="W37" s="11"/>
      <c r="AB37" s="16"/>
      <c r="AC37" s="16"/>
      <c r="AD37" s="16"/>
      <c r="AE37" s="16"/>
    </row>
    <row r="38" spans="2:31" s="10" customFormat="1" ht="12.75">
      <c r="B38" s="17">
        <v>1</v>
      </c>
      <c r="C38" s="18">
        <v>110</v>
      </c>
      <c r="D38" s="14">
        <v>5</v>
      </c>
      <c r="E38" s="7">
        <f t="shared" si="4"/>
        <v>-1</v>
      </c>
      <c r="F38" s="8">
        <f t="shared" si="0"/>
        <v>1</v>
      </c>
      <c r="G38" s="9">
        <f t="shared" si="1"/>
        <v>0</v>
      </c>
      <c r="H38" s="7">
        <f t="shared" si="5"/>
        <v>-1</v>
      </c>
      <c r="I38" s="8">
        <f t="shared" si="6"/>
        <v>0</v>
      </c>
      <c r="J38" s="8">
        <f t="shared" si="7"/>
        <v>0</v>
      </c>
      <c r="K38" s="8">
        <f t="shared" si="8"/>
        <v>1</v>
      </c>
      <c r="L38" s="73">
        <f t="shared" si="9"/>
        <v>0</v>
      </c>
      <c r="M38" s="9">
        <f t="shared" si="10"/>
        <v>0</v>
      </c>
      <c r="N38" s="60">
        <f t="shared" si="2"/>
        <v>29.08068919115613</v>
      </c>
      <c r="O38" s="61">
        <f t="shared" si="3"/>
        <v>2.5328456142252636</v>
      </c>
      <c r="P38" s="37">
        <f t="shared" si="11"/>
        <v>29.200000000000003</v>
      </c>
      <c r="Q38" s="62">
        <f t="shared" si="12"/>
        <v>2.5500000000000003</v>
      </c>
      <c r="R38" s="38">
        <f t="shared" si="13"/>
        <v>3.244799999999999</v>
      </c>
      <c r="S38" s="63">
        <f t="shared" si="14"/>
        <v>0.26694444444444454</v>
      </c>
      <c r="T38" s="110">
        <f t="shared" si="15"/>
        <v>3.5117444444444432</v>
      </c>
      <c r="U38"/>
      <c r="V38" s="11"/>
      <c r="W38" s="11"/>
      <c r="AB38" s="16"/>
      <c r="AC38" s="16"/>
      <c r="AD38" s="16"/>
      <c r="AE38" s="16"/>
    </row>
    <row r="39" spans="2:31" s="10" customFormat="1" ht="12.75">
      <c r="B39" s="7">
        <v>1</v>
      </c>
      <c r="C39" s="8">
        <v>90</v>
      </c>
      <c r="D39" s="9">
        <v>6</v>
      </c>
      <c r="E39" s="7">
        <f t="shared" si="4"/>
        <v>-1</v>
      </c>
      <c r="F39" s="8">
        <f t="shared" si="0"/>
        <v>-1</v>
      </c>
      <c r="G39" s="9">
        <f t="shared" si="1"/>
        <v>1</v>
      </c>
      <c r="H39" s="7">
        <f t="shared" si="5"/>
        <v>1</v>
      </c>
      <c r="I39" s="8">
        <f t="shared" si="6"/>
        <v>-1</v>
      </c>
      <c r="J39" s="8">
        <f t="shared" si="7"/>
        <v>-1</v>
      </c>
      <c r="K39" s="8">
        <f t="shared" si="8"/>
        <v>1</v>
      </c>
      <c r="L39" s="73">
        <f t="shared" si="9"/>
        <v>1</v>
      </c>
      <c r="M39" s="9">
        <f t="shared" si="10"/>
        <v>1</v>
      </c>
      <c r="N39" s="60">
        <f t="shared" si="2"/>
        <v>32.28068919115613</v>
      </c>
      <c r="O39" s="61">
        <f t="shared" si="3"/>
        <v>2.6828456142252635</v>
      </c>
      <c r="P39" s="37">
        <f t="shared" si="11"/>
        <v>32.4</v>
      </c>
      <c r="Q39" s="62">
        <f t="shared" si="12"/>
        <v>2.7</v>
      </c>
      <c r="R39" s="38">
        <f t="shared" si="13"/>
        <v>2.3232000000000004</v>
      </c>
      <c r="S39" s="63">
        <f t="shared" si="14"/>
        <v>0.3211111111111112</v>
      </c>
      <c r="T39" s="110">
        <f t="shared" si="15"/>
        <v>2.6443111111111115</v>
      </c>
      <c r="U39"/>
      <c r="V39" s="11"/>
      <c r="W39" s="11">
        <f>50+2*F39-1*F39^2+1*F39*G39+$V$36</f>
        <v>45.66984802777624</v>
      </c>
      <c r="AB39" s="16"/>
      <c r="AC39" s="16"/>
      <c r="AD39" s="16"/>
      <c r="AE39" s="16"/>
    </row>
    <row r="40" spans="2:31" s="10" customFormat="1" ht="12.75">
      <c r="B40" s="12">
        <v>1</v>
      </c>
      <c r="C40" s="13">
        <v>100</v>
      </c>
      <c r="D40" s="9">
        <v>6</v>
      </c>
      <c r="E40" s="7">
        <f t="shared" si="4"/>
        <v>-1</v>
      </c>
      <c r="F40" s="8">
        <f t="shared" si="0"/>
        <v>0</v>
      </c>
      <c r="G40" s="9">
        <f t="shared" si="1"/>
        <v>1</v>
      </c>
      <c r="H40" s="7">
        <f t="shared" si="5"/>
        <v>0</v>
      </c>
      <c r="I40" s="8">
        <f t="shared" si="6"/>
        <v>-1</v>
      </c>
      <c r="J40" s="8">
        <f t="shared" si="7"/>
        <v>0</v>
      </c>
      <c r="K40" s="8">
        <f t="shared" si="8"/>
        <v>0</v>
      </c>
      <c r="L40" s="73">
        <f t="shared" si="9"/>
        <v>1</v>
      </c>
      <c r="M40" s="9">
        <f t="shared" si="10"/>
        <v>0</v>
      </c>
      <c r="N40" s="60">
        <f t="shared" si="2"/>
        <v>28.88068919115613</v>
      </c>
      <c r="O40" s="61">
        <f t="shared" si="3"/>
        <v>2.4828456142252633</v>
      </c>
      <c r="P40" s="37">
        <f t="shared" si="11"/>
        <v>29</v>
      </c>
      <c r="Q40" s="62">
        <f t="shared" si="12"/>
        <v>2.5</v>
      </c>
      <c r="R40" s="38">
        <f t="shared" si="13"/>
        <v>3.3074999999999997</v>
      </c>
      <c r="S40" s="63">
        <f t="shared" si="14"/>
        <v>0.25</v>
      </c>
      <c r="T40" s="110">
        <f t="shared" si="15"/>
        <v>3.5574999999999997</v>
      </c>
      <c r="U40"/>
      <c r="V40" s="15"/>
      <c r="W40" s="15"/>
      <c r="AB40" s="16"/>
      <c r="AC40" s="16"/>
      <c r="AD40" s="16"/>
      <c r="AE40" s="16"/>
    </row>
    <row r="41" spans="2:31" s="10" customFormat="1" ht="12.75">
      <c r="B41" s="17">
        <v>1</v>
      </c>
      <c r="C41" s="18">
        <v>110</v>
      </c>
      <c r="D41" s="9">
        <v>6</v>
      </c>
      <c r="E41" s="7">
        <f t="shared" si="4"/>
        <v>-1</v>
      </c>
      <c r="F41" s="8">
        <f t="shared" si="0"/>
        <v>1</v>
      </c>
      <c r="G41" s="9">
        <f t="shared" si="1"/>
        <v>1</v>
      </c>
      <c r="H41" s="7">
        <f t="shared" si="5"/>
        <v>-1</v>
      </c>
      <c r="I41" s="8">
        <f t="shared" si="6"/>
        <v>-1</v>
      </c>
      <c r="J41" s="8">
        <f t="shared" si="7"/>
        <v>1</v>
      </c>
      <c r="K41" s="8">
        <f t="shared" si="8"/>
        <v>1</v>
      </c>
      <c r="L41" s="73">
        <f t="shared" si="9"/>
        <v>1</v>
      </c>
      <c r="M41" s="9">
        <f t="shared" si="10"/>
        <v>-1</v>
      </c>
      <c r="N41" s="60">
        <f t="shared" si="2"/>
        <v>28.480689191156127</v>
      </c>
      <c r="O41" s="61">
        <f t="shared" si="3"/>
        <v>2.1828456142252635</v>
      </c>
      <c r="P41" s="37">
        <f t="shared" si="11"/>
        <v>28.6</v>
      </c>
      <c r="Q41" s="62">
        <f t="shared" si="12"/>
        <v>2.2</v>
      </c>
      <c r="R41" s="38">
        <f t="shared" si="13"/>
        <v>3.4346999999999994</v>
      </c>
      <c r="S41" s="63">
        <f t="shared" si="14"/>
        <v>0.16000000000000003</v>
      </c>
      <c r="T41" s="110">
        <f t="shared" si="15"/>
        <v>3.5946999999999996</v>
      </c>
      <c r="U41" s="39"/>
      <c r="V41" s="15"/>
      <c r="W41" s="15"/>
      <c r="AB41" s="16"/>
      <c r="AC41" s="16"/>
      <c r="AD41" s="16"/>
      <c r="AE41" s="16"/>
    </row>
    <row r="42" spans="2:23" s="10" customFormat="1" ht="12.75">
      <c r="B42" s="89">
        <v>2</v>
      </c>
      <c r="C42" s="90">
        <v>90</v>
      </c>
      <c r="D42" s="91">
        <v>4</v>
      </c>
      <c r="E42" s="92">
        <f t="shared" si="4"/>
        <v>1</v>
      </c>
      <c r="F42" s="90">
        <f t="shared" si="0"/>
        <v>-1</v>
      </c>
      <c r="G42" s="91">
        <f t="shared" si="1"/>
        <v>-1</v>
      </c>
      <c r="H42" s="92">
        <f t="shared" si="5"/>
        <v>-1</v>
      </c>
      <c r="I42" s="90">
        <f t="shared" si="6"/>
        <v>-1</v>
      </c>
      <c r="J42" s="90">
        <f t="shared" si="7"/>
        <v>1</v>
      </c>
      <c r="K42" s="90">
        <f t="shared" si="8"/>
        <v>1</v>
      </c>
      <c r="L42" s="93">
        <f t="shared" si="9"/>
        <v>1</v>
      </c>
      <c r="M42" s="91">
        <f t="shared" si="10"/>
        <v>1</v>
      </c>
      <c r="N42" s="94">
        <f t="shared" si="2"/>
        <v>37.080689191156125</v>
      </c>
      <c r="O42" s="95">
        <f t="shared" si="3"/>
        <v>1.9828456142252633</v>
      </c>
      <c r="P42" s="96">
        <f t="shared" si="11"/>
        <v>37.199999999999996</v>
      </c>
      <c r="Q42" s="97">
        <f t="shared" si="12"/>
        <v>2</v>
      </c>
      <c r="R42" s="38">
        <f t="shared" si="13"/>
        <v>1.2288000000000008</v>
      </c>
      <c r="S42" s="63">
        <f t="shared" si="14"/>
        <v>0.1111111111111111</v>
      </c>
      <c r="T42" s="110">
        <f t="shared" si="15"/>
        <v>1.339911111111112</v>
      </c>
      <c r="U42" s="39"/>
      <c r="V42" s="15"/>
      <c r="W42" s="15"/>
    </row>
    <row r="43" spans="2:21" ht="12.75">
      <c r="B43" s="17">
        <v>2</v>
      </c>
      <c r="C43" s="13">
        <v>100</v>
      </c>
      <c r="D43" s="14">
        <v>4</v>
      </c>
      <c r="E43" s="7">
        <f t="shared" si="4"/>
        <v>1</v>
      </c>
      <c r="F43" s="8">
        <f t="shared" si="0"/>
        <v>0</v>
      </c>
      <c r="G43" s="9">
        <f t="shared" si="1"/>
        <v>-1</v>
      </c>
      <c r="H43" s="7">
        <f t="shared" si="5"/>
        <v>0</v>
      </c>
      <c r="I43" s="8">
        <f t="shared" si="6"/>
        <v>-1</v>
      </c>
      <c r="J43" s="8">
        <f t="shared" si="7"/>
        <v>0</v>
      </c>
      <c r="K43" s="8">
        <f t="shared" si="8"/>
        <v>0</v>
      </c>
      <c r="L43" s="73">
        <f t="shared" si="9"/>
        <v>1</v>
      </c>
      <c r="M43" s="9">
        <f t="shared" si="10"/>
        <v>0</v>
      </c>
      <c r="N43" s="60">
        <f t="shared" si="2"/>
        <v>34.88068919115613</v>
      </c>
      <c r="O43" s="61">
        <f t="shared" si="3"/>
        <v>2.4828456142252633</v>
      </c>
      <c r="P43" s="37">
        <f t="shared" si="11"/>
        <v>35</v>
      </c>
      <c r="Q43" s="62">
        <f t="shared" si="12"/>
        <v>2.5</v>
      </c>
      <c r="R43" s="38">
        <f t="shared" si="13"/>
        <v>1.6875</v>
      </c>
      <c r="S43" s="63">
        <f t="shared" si="14"/>
        <v>0.25</v>
      </c>
      <c r="T43" s="110">
        <f t="shared" si="15"/>
        <v>1.9375</v>
      </c>
      <c r="U43" s="39"/>
    </row>
    <row r="44" spans="2:21" ht="12.75">
      <c r="B44" s="17">
        <v>2</v>
      </c>
      <c r="C44" s="18">
        <v>110</v>
      </c>
      <c r="D44" s="14">
        <v>4</v>
      </c>
      <c r="E44" s="7">
        <f t="shared" si="4"/>
        <v>1</v>
      </c>
      <c r="F44" s="8">
        <f t="shared" si="0"/>
        <v>1</v>
      </c>
      <c r="G44" s="9">
        <f t="shared" si="1"/>
        <v>-1</v>
      </c>
      <c r="H44" s="7">
        <f t="shared" si="5"/>
        <v>1</v>
      </c>
      <c r="I44" s="8">
        <f t="shared" si="6"/>
        <v>-1</v>
      </c>
      <c r="J44" s="8">
        <f t="shared" si="7"/>
        <v>-1</v>
      </c>
      <c r="K44" s="8">
        <f t="shared" si="8"/>
        <v>1</v>
      </c>
      <c r="L44" s="73">
        <f t="shared" si="9"/>
        <v>1</v>
      </c>
      <c r="M44" s="9">
        <f t="shared" si="10"/>
        <v>-1</v>
      </c>
      <c r="N44" s="60">
        <f t="shared" si="2"/>
        <v>35.680689191156134</v>
      </c>
      <c r="O44" s="61">
        <f t="shared" si="3"/>
        <v>2.882845614225263</v>
      </c>
      <c r="P44" s="37">
        <f t="shared" si="11"/>
        <v>35.800000000000004</v>
      </c>
      <c r="Q44" s="62">
        <f t="shared" si="12"/>
        <v>2.9000000000000004</v>
      </c>
      <c r="R44" s="38">
        <f t="shared" si="13"/>
        <v>1.512299999999999</v>
      </c>
      <c r="S44" s="63">
        <f t="shared" si="14"/>
        <v>0.4011111111111112</v>
      </c>
      <c r="T44" s="110">
        <f t="shared" si="15"/>
        <v>1.9134111111111103</v>
      </c>
      <c r="U44" s="39"/>
    </row>
    <row r="45" spans="2:21" ht="12.75">
      <c r="B45" s="17">
        <v>2</v>
      </c>
      <c r="C45" s="13">
        <v>90</v>
      </c>
      <c r="D45" s="14">
        <v>4.5</v>
      </c>
      <c r="E45" s="7">
        <f t="shared" si="4"/>
        <v>1</v>
      </c>
      <c r="F45" s="8">
        <f t="shared" si="0"/>
        <v>-1</v>
      </c>
      <c r="G45" s="9">
        <f t="shared" si="1"/>
        <v>-0.5</v>
      </c>
      <c r="H45" s="7">
        <f t="shared" si="5"/>
        <v>-1</v>
      </c>
      <c r="I45" s="8">
        <f t="shared" si="6"/>
        <v>-0.5</v>
      </c>
      <c r="J45" s="8">
        <f t="shared" si="7"/>
        <v>0.5</v>
      </c>
      <c r="K45" s="8">
        <f t="shared" si="8"/>
        <v>1</v>
      </c>
      <c r="L45" s="73">
        <f t="shared" si="9"/>
        <v>0.25</v>
      </c>
      <c r="M45" s="9">
        <f t="shared" si="10"/>
        <v>0.5</v>
      </c>
      <c r="N45" s="60">
        <f t="shared" si="2"/>
        <v>37.38068919115613</v>
      </c>
      <c r="O45" s="61">
        <f t="shared" si="3"/>
        <v>2.1578456142252636</v>
      </c>
      <c r="P45" s="37">
        <f t="shared" si="11"/>
        <v>37.5</v>
      </c>
      <c r="Q45" s="62">
        <f t="shared" si="12"/>
        <v>2.1750000000000003</v>
      </c>
      <c r="R45" s="38">
        <f t="shared" si="13"/>
        <v>1.171875</v>
      </c>
      <c r="S45" s="63">
        <f t="shared" si="14"/>
        <v>0.15340277777777783</v>
      </c>
      <c r="T45" s="110">
        <f t="shared" si="15"/>
        <v>1.3252777777777778</v>
      </c>
      <c r="U45" s="39"/>
    </row>
    <row r="46" spans="2:21" ht="12.75">
      <c r="B46" s="17">
        <v>2</v>
      </c>
      <c r="C46" s="13">
        <v>90</v>
      </c>
      <c r="D46" s="14">
        <v>4.8</v>
      </c>
      <c r="E46" s="7">
        <f t="shared" si="4"/>
        <v>1</v>
      </c>
      <c r="F46" s="8">
        <f t="shared" si="0"/>
        <v>-1</v>
      </c>
      <c r="G46" s="9">
        <f t="shared" si="1"/>
        <v>-0.20000000000000018</v>
      </c>
      <c r="H46" s="7">
        <f t="shared" si="5"/>
        <v>-1</v>
      </c>
      <c r="I46" s="8">
        <f t="shared" si="6"/>
        <v>-0.20000000000000018</v>
      </c>
      <c r="J46" s="8">
        <f t="shared" si="7"/>
        <v>0.20000000000000018</v>
      </c>
      <c r="K46" s="8">
        <f t="shared" si="8"/>
        <v>1</v>
      </c>
      <c r="L46" s="73">
        <f t="shared" si="9"/>
        <v>0.04000000000000007</v>
      </c>
      <c r="M46" s="9">
        <f t="shared" si="10"/>
        <v>0.20000000000000018</v>
      </c>
      <c r="N46" s="60">
        <f t="shared" si="2"/>
        <v>37.56068919115613</v>
      </c>
      <c r="O46" s="61">
        <f t="shared" si="3"/>
        <v>2.262845614225264</v>
      </c>
      <c r="P46" s="37">
        <f t="shared" si="11"/>
        <v>37.68</v>
      </c>
      <c r="Q46" s="62">
        <f t="shared" si="12"/>
        <v>2.2800000000000002</v>
      </c>
      <c r="R46" s="38">
        <f t="shared" si="13"/>
        <v>1.1383679999999998</v>
      </c>
      <c r="S46" s="63">
        <f t="shared" si="14"/>
        <v>0.1820444444444445</v>
      </c>
      <c r="T46" s="110">
        <f t="shared" si="15"/>
        <v>1.3204124444444443</v>
      </c>
      <c r="U46" s="39"/>
    </row>
    <row r="47" spans="2:21" ht="12.75">
      <c r="B47" s="17">
        <v>2</v>
      </c>
      <c r="C47" s="13">
        <v>90</v>
      </c>
      <c r="D47" s="14">
        <v>4.9</v>
      </c>
      <c r="E47" s="7">
        <f t="shared" si="4"/>
        <v>1</v>
      </c>
      <c r="F47" s="8">
        <f t="shared" si="0"/>
        <v>-1</v>
      </c>
      <c r="G47" s="9">
        <f t="shared" si="1"/>
        <v>-0.09999999999999964</v>
      </c>
      <c r="H47" s="7">
        <f t="shared" si="5"/>
        <v>-1</v>
      </c>
      <c r="I47" s="8">
        <f t="shared" si="6"/>
        <v>-0.09999999999999964</v>
      </c>
      <c r="J47" s="8">
        <f t="shared" si="7"/>
        <v>0.09999999999999964</v>
      </c>
      <c r="K47" s="8">
        <f t="shared" si="8"/>
        <v>1</v>
      </c>
      <c r="L47" s="73">
        <f t="shared" si="9"/>
        <v>0.009999999999999929</v>
      </c>
      <c r="M47" s="9">
        <f t="shared" si="10"/>
        <v>0.09999999999999964</v>
      </c>
      <c r="N47" s="60">
        <f t="shared" si="2"/>
        <v>37.620689191156124</v>
      </c>
      <c r="O47" s="61">
        <f t="shared" si="3"/>
        <v>2.297845614225264</v>
      </c>
      <c r="P47" s="37">
        <f t="shared" si="11"/>
        <v>37.739999999999995</v>
      </c>
      <c r="Q47" s="62">
        <f t="shared" si="12"/>
        <v>2.3150000000000004</v>
      </c>
      <c r="R47" s="38">
        <f t="shared" si="13"/>
        <v>1.127307000000001</v>
      </c>
      <c r="S47" s="63">
        <f t="shared" si="14"/>
        <v>0.19213611111111123</v>
      </c>
      <c r="T47" s="110">
        <f t="shared" si="15"/>
        <v>1.3194431111111122</v>
      </c>
      <c r="U47" s="39"/>
    </row>
    <row r="48" spans="2:21" ht="12.75">
      <c r="B48" s="98">
        <v>2</v>
      </c>
      <c r="C48" s="99">
        <v>90</v>
      </c>
      <c r="D48" s="100">
        <v>5</v>
      </c>
      <c r="E48" s="101">
        <f t="shared" si="4"/>
        <v>1</v>
      </c>
      <c r="F48" s="99">
        <f t="shared" si="0"/>
        <v>-1</v>
      </c>
      <c r="G48" s="102">
        <f t="shared" si="1"/>
        <v>0</v>
      </c>
      <c r="H48" s="101">
        <f t="shared" si="5"/>
        <v>-1</v>
      </c>
      <c r="I48" s="99">
        <f t="shared" si="6"/>
        <v>0</v>
      </c>
      <c r="J48" s="99">
        <f t="shared" si="7"/>
        <v>0</v>
      </c>
      <c r="K48" s="99">
        <f t="shared" si="8"/>
        <v>1</v>
      </c>
      <c r="L48" s="103">
        <f t="shared" si="9"/>
        <v>0</v>
      </c>
      <c r="M48" s="102">
        <f t="shared" si="10"/>
        <v>0</v>
      </c>
      <c r="N48" s="104">
        <f t="shared" si="2"/>
        <v>37.68068919115613</v>
      </c>
      <c r="O48" s="105">
        <f t="shared" si="3"/>
        <v>2.3328456142252634</v>
      </c>
      <c r="P48" s="106">
        <f t="shared" si="11"/>
        <v>37.8</v>
      </c>
      <c r="Q48" s="107">
        <f t="shared" si="12"/>
        <v>2.35</v>
      </c>
      <c r="R48" s="108">
        <f>($J$18/($H$18-$G$18)^2*(P48-$H$18)^2)</f>
        <v>1.1163000000000005</v>
      </c>
      <c r="S48" s="109">
        <f t="shared" si="14"/>
        <v>0.2025</v>
      </c>
      <c r="T48" s="111">
        <f t="shared" si="15"/>
        <v>1.3188000000000004</v>
      </c>
      <c r="U48" s="39"/>
    </row>
    <row r="49" spans="2:21" ht="12.75">
      <c r="B49" s="98">
        <v>2</v>
      </c>
      <c r="C49" s="99">
        <v>90</v>
      </c>
      <c r="D49" s="100">
        <v>5.1</v>
      </c>
      <c r="E49" s="101">
        <f t="shared" si="4"/>
        <v>1</v>
      </c>
      <c r="F49" s="99">
        <f t="shared" si="0"/>
        <v>-1</v>
      </c>
      <c r="G49" s="102">
        <f t="shared" si="1"/>
        <v>0.09999999999999964</v>
      </c>
      <c r="H49" s="101">
        <f t="shared" si="5"/>
        <v>-1</v>
      </c>
      <c r="I49" s="99">
        <f t="shared" si="6"/>
        <v>0.09999999999999964</v>
      </c>
      <c r="J49" s="99">
        <f t="shared" si="7"/>
        <v>-0.09999999999999964</v>
      </c>
      <c r="K49" s="99">
        <f t="shared" si="8"/>
        <v>1</v>
      </c>
      <c r="L49" s="103">
        <f t="shared" si="9"/>
        <v>0.009999999999999929</v>
      </c>
      <c r="M49" s="102">
        <f t="shared" si="10"/>
        <v>-0.09999999999999964</v>
      </c>
      <c r="N49" s="104">
        <f t="shared" si="2"/>
        <v>37.74068919115613</v>
      </c>
      <c r="O49" s="105">
        <f t="shared" si="3"/>
        <v>2.3678456142252635</v>
      </c>
      <c r="P49" s="106">
        <f t="shared" si="11"/>
        <v>37.86</v>
      </c>
      <c r="Q49" s="107">
        <f t="shared" si="12"/>
        <v>2.385</v>
      </c>
      <c r="R49" s="108">
        <f t="shared" si="13"/>
        <v>1.105347</v>
      </c>
      <c r="S49" s="109">
        <f t="shared" si="14"/>
        <v>0.21313611111111103</v>
      </c>
      <c r="T49" s="111">
        <f t="shared" si="15"/>
        <v>1.318483111111111</v>
      </c>
      <c r="U49" s="39"/>
    </row>
    <row r="50" spans="2:21" ht="12.75">
      <c r="B50" s="98">
        <v>2</v>
      </c>
      <c r="C50" s="99">
        <v>90</v>
      </c>
      <c r="D50" s="100">
        <v>5.1471</v>
      </c>
      <c r="E50" s="101">
        <v>1</v>
      </c>
      <c r="F50" s="99">
        <v>-1</v>
      </c>
      <c r="G50" s="102">
        <f t="shared" si="1"/>
        <v>0.1471</v>
      </c>
      <c r="H50" s="101"/>
      <c r="I50" s="99"/>
      <c r="J50" s="99"/>
      <c r="K50" s="99"/>
      <c r="L50" s="103">
        <f t="shared" si="9"/>
        <v>0.021638410000000004</v>
      </c>
      <c r="M50" s="102"/>
      <c r="N50" s="104"/>
      <c r="O50" s="105"/>
      <c r="P50" s="106">
        <f>32+$C$148*E50+$C$149*F50+$C$150*F50*G50+$C$151*F50^2</f>
        <v>37.888259999999995</v>
      </c>
      <c r="Q50" s="107">
        <f>2.5+0.1*F50-0.05*F50^2-0.35*F50*G50</f>
        <v>2.401485</v>
      </c>
      <c r="R50" s="108">
        <f>($J$18/($H$18-$G$18)^2*(P50-$H$18)^2)</f>
        <v>1.1002068437070007</v>
      </c>
      <c r="S50" s="109">
        <f>$J$19/($I$19-$H$19)^2*(Q50-$H$19)^2</f>
        <v>0.2182400228027778</v>
      </c>
      <c r="T50" s="111">
        <f t="shared" si="15"/>
        <v>1.3184468665097786</v>
      </c>
      <c r="U50" s="39"/>
    </row>
    <row r="51" spans="2:21" ht="12.75">
      <c r="B51" s="17">
        <v>2</v>
      </c>
      <c r="C51" s="13">
        <v>100</v>
      </c>
      <c r="D51" s="14">
        <v>5</v>
      </c>
      <c r="E51" s="7">
        <f t="shared" si="4"/>
        <v>1</v>
      </c>
      <c r="F51" s="8">
        <f>(C51-$C$60)/(($C$59-$C$58)/2)</f>
        <v>0</v>
      </c>
      <c r="G51" s="9">
        <f t="shared" si="1"/>
        <v>0</v>
      </c>
      <c r="H51" s="7">
        <f t="shared" si="5"/>
        <v>0</v>
      </c>
      <c r="I51" s="8">
        <f t="shared" si="6"/>
        <v>0</v>
      </c>
      <c r="J51" s="8">
        <f t="shared" si="7"/>
        <v>0</v>
      </c>
      <c r="K51" s="8">
        <f t="shared" si="8"/>
        <v>0</v>
      </c>
      <c r="L51" s="73">
        <f t="shared" si="9"/>
        <v>0</v>
      </c>
      <c r="M51" s="9">
        <f t="shared" si="10"/>
        <v>0</v>
      </c>
      <c r="N51" s="60">
        <f t="shared" si="2"/>
        <v>34.88068919115613</v>
      </c>
      <c r="O51" s="61">
        <f t="shared" si="3"/>
        <v>2.4828456142252633</v>
      </c>
      <c r="P51" s="37">
        <f t="shared" si="11"/>
        <v>35</v>
      </c>
      <c r="Q51" s="62">
        <f t="shared" si="12"/>
        <v>2.5</v>
      </c>
      <c r="R51" s="38">
        <f t="shared" si="13"/>
        <v>1.6875</v>
      </c>
      <c r="S51" s="63">
        <f t="shared" si="14"/>
        <v>0.25</v>
      </c>
      <c r="T51" s="110">
        <f t="shared" si="15"/>
        <v>1.9375</v>
      </c>
      <c r="U51" s="39"/>
    </row>
    <row r="52" spans="2:21" ht="12.75">
      <c r="B52" s="17">
        <v>2</v>
      </c>
      <c r="C52" s="18">
        <v>110</v>
      </c>
      <c r="D52" s="14">
        <v>5</v>
      </c>
      <c r="E52" s="7">
        <f t="shared" si="4"/>
        <v>1</v>
      </c>
      <c r="F52" s="8">
        <f>(C52-$C$60)/(($C$59-$C$58)/2)</f>
        <v>1</v>
      </c>
      <c r="G52" s="9">
        <f t="shared" si="1"/>
        <v>0</v>
      </c>
      <c r="H52" s="7">
        <f t="shared" si="5"/>
        <v>1</v>
      </c>
      <c r="I52" s="8">
        <f t="shared" si="6"/>
        <v>0</v>
      </c>
      <c r="J52" s="8">
        <f t="shared" si="7"/>
        <v>0</v>
      </c>
      <c r="K52" s="8">
        <f t="shared" si="8"/>
        <v>1</v>
      </c>
      <c r="L52" s="73">
        <f t="shared" si="9"/>
        <v>0</v>
      </c>
      <c r="M52" s="9">
        <f t="shared" si="10"/>
        <v>0</v>
      </c>
      <c r="N52" s="60">
        <f t="shared" si="2"/>
        <v>35.08068919115613</v>
      </c>
      <c r="O52" s="61">
        <f t="shared" si="3"/>
        <v>2.5328456142252636</v>
      </c>
      <c r="P52" s="37">
        <f t="shared" si="11"/>
        <v>35.2</v>
      </c>
      <c r="Q52" s="62">
        <f t="shared" si="12"/>
        <v>2.5500000000000003</v>
      </c>
      <c r="R52" s="38">
        <f t="shared" si="13"/>
        <v>1.6427999999999991</v>
      </c>
      <c r="S52" s="63">
        <f t="shared" si="14"/>
        <v>0.26694444444444454</v>
      </c>
      <c r="T52" s="110">
        <f t="shared" si="15"/>
        <v>1.9097444444444438</v>
      </c>
      <c r="U52" s="39"/>
    </row>
    <row r="53" spans="2:21" ht="12.75">
      <c r="B53" s="81">
        <v>2</v>
      </c>
      <c r="C53" s="82">
        <v>90</v>
      </c>
      <c r="D53" s="83">
        <v>6</v>
      </c>
      <c r="E53" s="84">
        <f t="shared" si="4"/>
        <v>1</v>
      </c>
      <c r="F53" s="82">
        <f>(C53-$C$60)/(($C$59-$C$58)/2)</f>
        <v>-1</v>
      </c>
      <c r="G53" s="83">
        <f t="shared" si="1"/>
        <v>1</v>
      </c>
      <c r="H53" s="84">
        <f t="shared" si="5"/>
        <v>-1</v>
      </c>
      <c r="I53" s="82">
        <f t="shared" si="6"/>
        <v>1</v>
      </c>
      <c r="J53" s="82">
        <f t="shared" si="7"/>
        <v>-1</v>
      </c>
      <c r="K53" s="82">
        <f t="shared" si="8"/>
        <v>1</v>
      </c>
      <c r="L53" s="85">
        <f t="shared" si="9"/>
        <v>1</v>
      </c>
      <c r="M53" s="83">
        <f t="shared" si="10"/>
        <v>-1</v>
      </c>
      <c r="N53" s="86">
        <f t="shared" si="2"/>
        <v>38.28068919115613</v>
      </c>
      <c r="O53" s="87">
        <f t="shared" si="3"/>
        <v>2.6828456142252635</v>
      </c>
      <c r="P53" s="88">
        <f t="shared" si="11"/>
        <v>38.4</v>
      </c>
      <c r="Q53" s="62">
        <f t="shared" si="12"/>
        <v>2.7</v>
      </c>
      <c r="R53" s="38">
        <f t="shared" si="13"/>
        <v>1.0092</v>
      </c>
      <c r="S53" s="63">
        <f t="shared" si="14"/>
        <v>0.3211111111111112</v>
      </c>
      <c r="T53" s="110">
        <f t="shared" si="15"/>
        <v>1.3303111111111112</v>
      </c>
      <c r="U53" s="39"/>
    </row>
    <row r="54" spans="2:21" ht="12.75">
      <c r="B54" s="64">
        <v>2</v>
      </c>
      <c r="C54" s="65">
        <v>100</v>
      </c>
      <c r="D54" s="66">
        <v>6</v>
      </c>
      <c r="E54" s="7">
        <f t="shared" si="4"/>
        <v>1</v>
      </c>
      <c r="F54" s="8">
        <f>(C54-$C$60)/(($C$59-$C$58)/2)</f>
        <v>0</v>
      </c>
      <c r="G54" s="9">
        <f t="shared" si="1"/>
        <v>1</v>
      </c>
      <c r="H54" s="7">
        <f t="shared" si="5"/>
        <v>0</v>
      </c>
      <c r="I54" s="8">
        <f t="shared" si="6"/>
        <v>1</v>
      </c>
      <c r="J54" s="8">
        <f t="shared" si="7"/>
        <v>0</v>
      </c>
      <c r="K54" s="8">
        <f t="shared" si="8"/>
        <v>0</v>
      </c>
      <c r="L54" s="73">
        <f t="shared" si="9"/>
        <v>1</v>
      </c>
      <c r="M54" s="9">
        <f t="shared" si="10"/>
        <v>0</v>
      </c>
      <c r="N54" s="67">
        <f t="shared" si="2"/>
        <v>34.88068919115613</v>
      </c>
      <c r="O54" s="68">
        <f t="shared" si="3"/>
        <v>2.4828456142252633</v>
      </c>
      <c r="P54" s="37">
        <f t="shared" si="11"/>
        <v>35</v>
      </c>
      <c r="Q54" s="62">
        <f t="shared" si="12"/>
        <v>2.5</v>
      </c>
      <c r="R54" s="38">
        <f t="shared" si="13"/>
        <v>1.6875</v>
      </c>
      <c r="S54" s="63">
        <f t="shared" si="14"/>
        <v>0.25</v>
      </c>
      <c r="T54" s="110">
        <f t="shared" si="15"/>
        <v>1.9375</v>
      </c>
      <c r="U54" s="39"/>
    </row>
    <row r="55" spans="2:20" ht="12.75">
      <c r="B55" s="18">
        <v>2</v>
      </c>
      <c r="C55" s="18">
        <v>110</v>
      </c>
      <c r="D55" s="69">
        <v>6</v>
      </c>
      <c r="E55" s="7">
        <v>1</v>
      </c>
      <c r="F55" s="8">
        <v>-1</v>
      </c>
      <c r="G55" s="9">
        <v>0.1471389202642071</v>
      </c>
      <c r="H55" s="7">
        <f t="shared" si="5"/>
        <v>-1</v>
      </c>
      <c r="I55" s="8">
        <f t="shared" si="6"/>
        <v>0.1471389202642071</v>
      </c>
      <c r="J55" s="8">
        <f t="shared" si="7"/>
        <v>-0.1471389202642071</v>
      </c>
      <c r="K55" s="8">
        <f t="shared" si="8"/>
        <v>1</v>
      </c>
      <c r="L55" s="73">
        <f t="shared" si="9"/>
        <v>0.021649861856516697</v>
      </c>
      <c r="M55" s="9">
        <f t="shared" si="10"/>
        <v>-0.1471389202642071</v>
      </c>
      <c r="N55" s="67">
        <f t="shared" si="2"/>
        <v>37.76897254331465</v>
      </c>
      <c r="O55" s="68">
        <f t="shared" si="3"/>
        <v>2.384344236317736</v>
      </c>
      <c r="P55" s="37">
        <f t="shared" si="11"/>
        <v>37.888283352158524</v>
      </c>
      <c r="Q55" s="62">
        <f t="shared" si="12"/>
        <v>2.401498622092473</v>
      </c>
      <c r="R55" s="38">
        <f t="shared" si="13"/>
        <v>1.1002026011820027</v>
      </c>
      <c r="S55" s="63">
        <f t="shared" si="14"/>
        <v>0.21824426530301108</v>
      </c>
      <c r="T55" s="110">
        <f t="shared" si="15"/>
        <v>1.3184468664850137</v>
      </c>
    </row>
    <row r="56" ht="12.75">
      <c r="N56" s="70" t="s">
        <v>82</v>
      </c>
    </row>
    <row r="57" spans="5:14" ht="12.75">
      <c r="E57">
        <v>-1</v>
      </c>
      <c r="F57" s="70">
        <v>1</v>
      </c>
      <c r="N57" s="70"/>
    </row>
    <row r="58" spans="2:14" ht="12.75">
      <c r="B58" s="71" t="s">
        <v>39</v>
      </c>
      <c r="C58" s="72">
        <f>MIN(C33:C55)</f>
        <v>90</v>
      </c>
      <c r="D58" s="72">
        <f>MIN(D33:D55)</f>
        <v>4</v>
      </c>
      <c r="N58" s="70" t="s">
        <v>81</v>
      </c>
    </row>
    <row r="59" spans="2:4" ht="12.75">
      <c r="B59" s="71" t="s">
        <v>40</v>
      </c>
      <c r="C59" s="72">
        <f>MAX(C33:C55)</f>
        <v>110</v>
      </c>
      <c r="D59" s="72">
        <f>MAX(D33:D55)</f>
        <v>6</v>
      </c>
    </row>
    <row r="60" spans="2:14" ht="12.75">
      <c r="B60" s="71" t="s">
        <v>38</v>
      </c>
      <c r="C60" s="72">
        <f>(C59-C58)/2+C58</f>
        <v>100</v>
      </c>
      <c r="D60" s="72">
        <f>(D59-D58)/2+D58</f>
        <v>5</v>
      </c>
      <c r="N60" s="70" t="s">
        <v>83</v>
      </c>
    </row>
    <row r="61" spans="2:14" ht="13.5" thickBot="1">
      <c r="B61" s="70" t="s">
        <v>42</v>
      </c>
      <c r="N61" s="70" t="s">
        <v>84</v>
      </c>
    </row>
    <row r="62" spans="2:11" ht="12.75">
      <c r="B62" s="76"/>
      <c r="C62" s="76" t="s">
        <v>7</v>
      </c>
      <c r="D62" s="76" t="s">
        <v>8</v>
      </c>
      <c r="E62" s="76" t="s">
        <v>9</v>
      </c>
      <c r="F62" s="76" t="s">
        <v>30</v>
      </c>
      <c r="G62" s="76" t="s">
        <v>31</v>
      </c>
      <c r="H62" s="76" t="s">
        <v>32</v>
      </c>
      <c r="I62" s="76" t="s">
        <v>37</v>
      </c>
      <c r="J62" s="76" t="s">
        <v>41</v>
      </c>
      <c r="K62" s="76" t="s">
        <v>33</v>
      </c>
    </row>
    <row r="63" spans="2:14" ht="12.75">
      <c r="B63" s="74" t="s">
        <v>7</v>
      </c>
      <c r="C63" s="74">
        <v>1</v>
      </c>
      <c r="D63" s="74"/>
      <c r="E63" s="74"/>
      <c r="F63" s="74"/>
      <c r="G63" s="74"/>
      <c r="H63" s="74"/>
      <c r="I63" s="74"/>
      <c r="J63" s="74"/>
      <c r="K63" s="74"/>
      <c r="N63" s="70" t="s">
        <v>85</v>
      </c>
    </row>
    <row r="64" spans="2:14" ht="12.75">
      <c r="B64" s="74" t="s">
        <v>8</v>
      </c>
      <c r="C64" s="74">
        <v>0</v>
      </c>
      <c r="D64" s="74">
        <v>1</v>
      </c>
      <c r="E64" s="74"/>
      <c r="F64" s="74"/>
      <c r="G64" s="74"/>
      <c r="H64" s="74"/>
      <c r="I64" s="74"/>
      <c r="J64" s="74"/>
      <c r="K64" s="74"/>
      <c r="N64" s="70" t="s">
        <v>86</v>
      </c>
    </row>
    <row r="65" spans="2:11" ht="12.75">
      <c r="B65" s="74" t="s">
        <v>9</v>
      </c>
      <c r="C65" s="74">
        <v>0</v>
      </c>
      <c r="D65" s="74">
        <v>0</v>
      </c>
      <c r="E65" s="74">
        <v>1</v>
      </c>
      <c r="F65" s="74"/>
      <c r="G65" s="74"/>
      <c r="H65" s="74"/>
      <c r="I65" s="74"/>
      <c r="J65" s="74"/>
      <c r="K65" s="74"/>
    </row>
    <row r="66" spans="2:11" ht="12.75">
      <c r="B66" s="74" t="s">
        <v>30</v>
      </c>
      <c r="C66" s="74">
        <v>0</v>
      </c>
      <c r="D66" s="74">
        <v>0</v>
      </c>
      <c r="E66" s="74">
        <v>0</v>
      </c>
      <c r="F66" s="74">
        <v>1</v>
      </c>
      <c r="G66" s="74"/>
      <c r="H66" s="74"/>
      <c r="I66" s="74"/>
      <c r="J66" s="74"/>
      <c r="K66" s="74"/>
    </row>
    <row r="67" spans="2:11" ht="12.75">
      <c r="B67" s="74" t="s">
        <v>31</v>
      </c>
      <c r="C67" s="74">
        <v>0</v>
      </c>
      <c r="D67" s="74">
        <v>0</v>
      </c>
      <c r="E67" s="74">
        <v>0</v>
      </c>
      <c r="F67" s="74">
        <v>0</v>
      </c>
      <c r="G67" s="74">
        <v>1</v>
      </c>
      <c r="H67" s="74"/>
      <c r="I67" s="74"/>
      <c r="J67" s="74"/>
      <c r="K67" s="74"/>
    </row>
    <row r="68" spans="2:11" ht="12.75">
      <c r="B68" s="74" t="s">
        <v>32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1</v>
      </c>
      <c r="I68" s="74"/>
      <c r="J68" s="74"/>
      <c r="K68" s="74"/>
    </row>
    <row r="69" spans="2:11" ht="12.75">
      <c r="B69" s="74" t="s">
        <v>37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1</v>
      </c>
      <c r="J69" s="74"/>
      <c r="K69" s="74"/>
    </row>
    <row r="70" spans="2:11" ht="12.75">
      <c r="B70" s="74" t="s">
        <v>41</v>
      </c>
      <c r="C70" s="77">
        <v>1.3084103822364792E-17</v>
      </c>
      <c r="D70" s="77">
        <v>0</v>
      </c>
      <c r="E70" s="77">
        <v>1.6024689053196365E-17</v>
      </c>
      <c r="F70" s="77">
        <v>0</v>
      </c>
      <c r="G70" s="77">
        <v>-1.6024689053196365E-17</v>
      </c>
      <c r="H70" s="74">
        <v>0</v>
      </c>
      <c r="I70" s="74">
        <v>0</v>
      </c>
      <c r="J70" s="74">
        <v>1</v>
      </c>
      <c r="K70" s="74"/>
    </row>
    <row r="71" spans="2:11" ht="13.5" thickBot="1">
      <c r="B71" s="75" t="s">
        <v>33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1</v>
      </c>
    </row>
    <row r="73" ht="12.75">
      <c r="B73" s="70" t="s">
        <v>43</v>
      </c>
    </row>
    <row r="75" ht="12.75">
      <c r="B75" s="70" t="s">
        <v>72</v>
      </c>
    </row>
    <row r="77" ht="12.75">
      <c r="B77" t="s">
        <v>44</v>
      </c>
    </row>
    <row r="78" ht="13.5" thickBot="1"/>
    <row r="79" spans="2:3" ht="12.75">
      <c r="B79" s="78" t="s">
        <v>45</v>
      </c>
      <c r="C79" s="78"/>
    </row>
    <row r="80" spans="2:3" ht="12.75">
      <c r="B80" s="74" t="s">
        <v>46</v>
      </c>
      <c r="C80" s="74">
        <v>1</v>
      </c>
    </row>
    <row r="81" spans="2:3" ht="12.75">
      <c r="B81" s="74" t="s">
        <v>47</v>
      </c>
      <c r="C81" s="74">
        <v>1</v>
      </c>
    </row>
    <row r="82" spans="2:3" ht="12.75">
      <c r="B82" s="74" t="s">
        <v>48</v>
      </c>
      <c r="C82" s="74">
        <v>1</v>
      </c>
    </row>
    <row r="83" spans="2:3" ht="12.75">
      <c r="B83" s="74" t="s">
        <v>49</v>
      </c>
      <c r="C83" s="74">
        <v>7.085451723944901E-16</v>
      </c>
    </row>
    <row r="84" spans="2:3" ht="13.5" thickBot="1">
      <c r="B84" s="75" t="s">
        <v>50</v>
      </c>
      <c r="C84" s="75">
        <v>18</v>
      </c>
    </row>
    <row r="86" ht="13.5" thickBot="1">
      <c r="B86" t="s">
        <v>51</v>
      </c>
    </row>
    <row r="87" spans="2:7" ht="12.75">
      <c r="B87" s="76"/>
      <c r="C87" s="76" t="s">
        <v>55</v>
      </c>
      <c r="D87" s="76" t="s">
        <v>56</v>
      </c>
      <c r="E87" s="76" t="s">
        <v>57</v>
      </c>
      <c r="F87" s="76" t="s">
        <v>58</v>
      </c>
      <c r="G87" s="76" t="s">
        <v>59</v>
      </c>
    </row>
    <row r="88" spans="2:7" ht="12.75">
      <c r="B88" s="74" t="s">
        <v>52</v>
      </c>
      <c r="C88" s="74">
        <v>9</v>
      </c>
      <c r="D88" s="74">
        <v>194.16</v>
      </c>
      <c r="E88" s="74">
        <v>21.573333333333334</v>
      </c>
      <c r="F88" s="74">
        <v>4.297166359349965E+31</v>
      </c>
      <c r="G88" s="74">
        <v>9.204491969715075E-126</v>
      </c>
    </row>
    <row r="89" spans="2:7" ht="12.75">
      <c r="B89" s="74" t="s">
        <v>53</v>
      </c>
      <c r="C89" s="74">
        <v>8</v>
      </c>
      <c r="D89" s="74">
        <v>4.016290090588301E-30</v>
      </c>
      <c r="E89" s="74">
        <v>5.020362613235376E-31</v>
      </c>
      <c r="F89" s="74"/>
      <c r="G89" s="74"/>
    </row>
    <row r="90" spans="2:7" ht="13.5" thickBot="1">
      <c r="B90" s="75" t="s">
        <v>0</v>
      </c>
      <c r="C90" s="75">
        <v>17</v>
      </c>
      <c r="D90" s="75">
        <v>194.16</v>
      </c>
      <c r="E90" s="75"/>
      <c r="F90" s="75"/>
      <c r="G90" s="75"/>
    </row>
    <row r="91" ht="13.5" thickBot="1"/>
    <row r="92" spans="2:10" ht="12.75">
      <c r="B92" s="76"/>
      <c r="C92" s="76" t="s">
        <v>60</v>
      </c>
      <c r="D92" s="76" t="s">
        <v>49</v>
      </c>
      <c r="E92" s="76" t="s">
        <v>61</v>
      </c>
      <c r="F92" s="76" t="s">
        <v>62</v>
      </c>
      <c r="G92" s="76" t="s">
        <v>63</v>
      </c>
      <c r="H92" s="76" t="s">
        <v>64</v>
      </c>
      <c r="I92" s="76" t="s">
        <v>65</v>
      </c>
      <c r="J92" s="76" t="s">
        <v>66</v>
      </c>
    </row>
    <row r="93" spans="2:10" ht="12.75">
      <c r="B93" s="74" t="s">
        <v>54</v>
      </c>
      <c r="C93" s="74">
        <v>31.683179076507145</v>
      </c>
      <c r="D93" s="74">
        <v>3.7343609498054154E-16</v>
      </c>
      <c r="E93" s="74">
        <v>84842305021848640</v>
      </c>
      <c r="F93" s="74">
        <v>4.171750726325591E-133</v>
      </c>
      <c r="G93" s="74">
        <v>31.683179076507145</v>
      </c>
      <c r="H93" s="74">
        <v>31.683179076507145</v>
      </c>
      <c r="I93" s="74">
        <v>31.683179076507145</v>
      </c>
      <c r="J93" s="74">
        <v>31.683179076507145</v>
      </c>
    </row>
    <row r="94" spans="2:10" ht="12.75">
      <c r="B94" s="79" t="s">
        <v>7</v>
      </c>
      <c r="C94" s="79">
        <v>3</v>
      </c>
      <c r="D94" s="79">
        <v>1.6700569872571177E-16</v>
      </c>
      <c r="E94" s="79">
        <v>17963458869311790</v>
      </c>
      <c r="F94" s="79">
        <v>1.0329952186234834E-127</v>
      </c>
      <c r="G94" s="74">
        <v>2.9999999999999996</v>
      </c>
      <c r="H94" s="74">
        <v>3.0000000000000004</v>
      </c>
      <c r="I94" s="74">
        <v>2.9999999999999996</v>
      </c>
      <c r="J94" s="74">
        <v>3.0000000000000004</v>
      </c>
    </row>
    <row r="95" spans="2:10" ht="12.75">
      <c r="B95" s="79" t="s">
        <v>8</v>
      </c>
      <c r="C95" s="79">
        <v>-1.2999999999999983</v>
      </c>
      <c r="D95" s="79">
        <v>2.0453937300748426E-16</v>
      </c>
      <c r="E95" s="79">
        <v>-6355744524319189</v>
      </c>
      <c r="F95" s="79">
        <v>4.206167533658492E-124</v>
      </c>
      <c r="G95" s="74">
        <v>-1.2999999999999987</v>
      </c>
      <c r="H95" s="74">
        <v>-1.2999999999999978</v>
      </c>
      <c r="I95" s="74">
        <v>-1.2999999999999987</v>
      </c>
      <c r="J95" s="74">
        <v>-1.2999999999999978</v>
      </c>
    </row>
    <row r="96" spans="2:10" ht="12.75">
      <c r="B96" s="74" t="s">
        <v>9</v>
      </c>
      <c r="C96" s="74">
        <v>-4.086295708565074E-16</v>
      </c>
      <c r="D96" s="74">
        <v>2.0453937300748433E-16</v>
      </c>
      <c r="E96" s="74">
        <v>-1.9978039672662689</v>
      </c>
      <c r="F96" s="74">
        <v>0.08079061411045879</v>
      </c>
      <c r="G96" s="74">
        <v>-8.802982104341762E-16</v>
      </c>
      <c r="H96" s="74">
        <v>6.303906872116138E-17</v>
      </c>
      <c r="I96" s="74">
        <v>-8.802982104341762E-16</v>
      </c>
      <c r="J96" s="74">
        <v>6.303906872116138E-17</v>
      </c>
    </row>
    <row r="97" spans="2:10" ht="12.75">
      <c r="B97" s="74" t="s">
        <v>30</v>
      </c>
      <c r="C97" s="74">
        <v>1.421389919018518E-15</v>
      </c>
      <c r="D97" s="74">
        <v>2.0453937300748433E-16</v>
      </c>
      <c r="E97" s="74">
        <v>6.949223995941885</v>
      </c>
      <c r="F97" s="74">
        <v>0.00011851066600254526</v>
      </c>
      <c r="G97" s="74">
        <v>9.497212794408492E-16</v>
      </c>
      <c r="H97" s="74">
        <v>1.893058558596187E-15</v>
      </c>
      <c r="I97" s="74">
        <v>9.497212794408492E-16</v>
      </c>
      <c r="J97" s="74">
        <v>1.893058558596187E-15</v>
      </c>
    </row>
    <row r="98" spans="2:10" ht="12.75">
      <c r="B98" s="74" t="s">
        <v>31</v>
      </c>
      <c r="C98" s="74">
        <v>3.885987095400121E-16</v>
      </c>
      <c r="D98" s="74">
        <v>2.0453937300748433E-16</v>
      </c>
      <c r="E98" s="74">
        <v>1.8998724002434133</v>
      </c>
      <c r="F98" s="74">
        <v>0.0939863654172582</v>
      </c>
      <c r="G98" s="74">
        <v>-8.306993003765668E-17</v>
      </c>
      <c r="H98" s="74">
        <v>8.602673491176808E-16</v>
      </c>
      <c r="I98" s="74">
        <v>-8.306993003765668E-17</v>
      </c>
      <c r="J98" s="74">
        <v>8.602673491176808E-16</v>
      </c>
    </row>
    <row r="99" spans="2:10" ht="12.75">
      <c r="B99" s="79" t="s">
        <v>32</v>
      </c>
      <c r="C99" s="79">
        <v>-0.600000000000001</v>
      </c>
      <c r="D99" s="79">
        <v>2.5050854808856766E-16</v>
      </c>
      <c r="E99" s="79">
        <v>-2395127849241576</v>
      </c>
      <c r="F99" s="79">
        <v>1.0341616255780941E-120</v>
      </c>
      <c r="G99" s="74">
        <v>-0.6000000000000015</v>
      </c>
      <c r="H99" s="74">
        <v>-0.6000000000000004</v>
      </c>
      <c r="I99" s="74">
        <v>-0.6000000000000015</v>
      </c>
      <c r="J99" s="74">
        <v>-0.6000000000000004</v>
      </c>
    </row>
    <row r="100" spans="2:10" ht="12.75">
      <c r="B100" s="79" t="s">
        <v>37</v>
      </c>
      <c r="C100" s="79">
        <v>1.4999999999999998</v>
      </c>
      <c r="D100" s="79">
        <v>3.5427258619724504E-16</v>
      </c>
      <c r="E100" s="79">
        <v>4234027860018666</v>
      </c>
      <c r="F100" s="79">
        <v>1.0843970607021756E-122</v>
      </c>
      <c r="G100" s="74">
        <v>1.499999999999999</v>
      </c>
      <c r="H100" s="74">
        <v>1.5000000000000007</v>
      </c>
      <c r="I100" s="74">
        <v>1.499999999999999</v>
      </c>
      <c r="J100" s="74">
        <v>1.5000000000000007</v>
      </c>
    </row>
    <row r="101" spans="2:10" ht="12.75">
      <c r="B101" s="74" t="s">
        <v>41</v>
      </c>
      <c r="C101" s="74">
        <v>-2.2657688954774303E-16</v>
      </c>
      <c r="D101" s="74">
        <v>3.5427258619724504E-16</v>
      </c>
      <c r="E101" s="74">
        <v>-0.6395552418543441</v>
      </c>
      <c r="F101" s="74">
        <v>0.5403394143231767</v>
      </c>
      <c r="G101" s="74">
        <v>-1.0435309376331578E-15</v>
      </c>
      <c r="H101" s="74">
        <v>5.903771585376718E-16</v>
      </c>
      <c r="I101" s="74">
        <v>-1.0435309376331578E-15</v>
      </c>
      <c r="J101" s="74">
        <v>5.903771585376718E-16</v>
      </c>
    </row>
    <row r="102" spans="2:10" ht="13.5" thickBot="1">
      <c r="B102" s="75" t="s">
        <v>33</v>
      </c>
      <c r="C102" s="75">
        <v>-5.613080539794496E-16</v>
      </c>
      <c r="D102" s="75">
        <v>2.5050854808856766E-16</v>
      </c>
      <c r="E102" s="75">
        <v>-2.2406742534829522</v>
      </c>
      <c r="F102" s="75">
        <v>0.05536716811454585</v>
      </c>
      <c r="G102" s="75">
        <v>-1.1389818012984472E-15</v>
      </c>
      <c r="H102" s="75">
        <v>1.6365693339548137E-17</v>
      </c>
      <c r="I102" s="75">
        <v>-1.1389818012984472E-15</v>
      </c>
      <c r="J102" s="75">
        <v>1.6365693339548137E-17</v>
      </c>
    </row>
    <row r="104" ht="12.75">
      <c r="B104" s="70" t="s">
        <v>74</v>
      </c>
    </row>
    <row r="105" ht="12.75">
      <c r="B105" s="70" t="s">
        <v>73</v>
      </c>
    </row>
    <row r="109" ht="12.75">
      <c r="G109" t="s">
        <v>2</v>
      </c>
    </row>
    <row r="110" spans="2:7" ht="12.75">
      <c r="B110" t="s">
        <v>7</v>
      </c>
      <c r="C110" t="s">
        <v>8</v>
      </c>
      <c r="D110" t="s">
        <v>32</v>
      </c>
      <c r="E110" t="s">
        <v>37</v>
      </c>
      <c r="F110" t="s">
        <v>19</v>
      </c>
      <c r="G110" t="s">
        <v>20</v>
      </c>
    </row>
    <row r="111" spans="2:7" ht="12.75">
      <c r="B111">
        <v>-1</v>
      </c>
      <c r="C111">
        <v>-1</v>
      </c>
      <c r="D111">
        <v>1</v>
      </c>
      <c r="E111">
        <v>1</v>
      </c>
      <c r="F111">
        <v>31.078791241785357</v>
      </c>
      <c r="G111">
        <v>1.8885512826844593</v>
      </c>
    </row>
    <row r="112" spans="2:7" ht="12.75">
      <c r="B112">
        <v>-1</v>
      </c>
      <c r="C112">
        <v>0</v>
      </c>
      <c r="D112">
        <v>0</v>
      </c>
      <c r="E112">
        <v>0</v>
      </c>
      <c r="F112">
        <v>28.878791241785358</v>
      </c>
      <c r="G112">
        <v>2.3885512826844595</v>
      </c>
    </row>
    <row r="113" spans="2:7" ht="12.75">
      <c r="B113">
        <v>-1</v>
      </c>
      <c r="C113">
        <v>1</v>
      </c>
      <c r="D113">
        <v>-1</v>
      </c>
      <c r="E113">
        <v>1</v>
      </c>
      <c r="F113">
        <v>29.67879124178536</v>
      </c>
      <c r="G113">
        <v>2.7885512826844594</v>
      </c>
    </row>
    <row r="114" spans="2:7" ht="12.75">
      <c r="B114">
        <v>-1</v>
      </c>
      <c r="C114">
        <v>-1</v>
      </c>
      <c r="D114">
        <v>0</v>
      </c>
      <c r="E114">
        <v>1</v>
      </c>
      <c r="F114">
        <v>31.67879124178536</v>
      </c>
      <c r="G114">
        <v>2.238551282684459</v>
      </c>
    </row>
    <row r="115" spans="2:7" ht="12.75">
      <c r="B115">
        <v>-1</v>
      </c>
      <c r="C115">
        <v>0</v>
      </c>
      <c r="D115">
        <v>0</v>
      </c>
      <c r="E115">
        <v>0</v>
      </c>
      <c r="F115">
        <v>28.878791241785358</v>
      </c>
      <c r="G115">
        <v>2.3885512826844595</v>
      </c>
    </row>
    <row r="116" spans="2:7" ht="12.75">
      <c r="B116">
        <v>-1</v>
      </c>
      <c r="C116">
        <v>1</v>
      </c>
      <c r="D116">
        <v>0</v>
      </c>
      <c r="E116">
        <v>1</v>
      </c>
      <c r="F116">
        <v>29.078791241785357</v>
      </c>
      <c r="G116">
        <v>2.4385512826844593</v>
      </c>
    </row>
    <row r="117" spans="2:7" ht="12.75">
      <c r="B117">
        <v>-1</v>
      </c>
      <c r="C117">
        <v>-1</v>
      </c>
      <c r="D117">
        <v>-1</v>
      </c>
      <c r="E117">
        <v>1</v>
      </c>
      <c r="F117">
        <v>32.278791241785356</v>
      </c>
      <c r="G117">
        <v>2.588551282684459</v>
      </c>
    </row>
    <row r="118" spans="2:7" ht="12.75">
      <c r="B118">
        <v>-1</v>
      </c>
      <c r="C118">
        <v>0</v>
      </c>
      <c r="D118">
        <v>0</v>
      </c>
      <c r="E118">
        <v>0</v>
      </c>
      <c r="F118">
        <v>28.878791241785358</v>
      </c>
      <c r="G118">
        <v>2.3885512826844595</v>
      </c>
    </row>
    <row r="119" spans="2:7" ht="12.75">
      <c r="B119">
        <v>-1</v>
      </c>
      <c r="C119">
        <v>1</v>
      </c>
      <c r="D119">
        <v>1</v>
      </c>
      <c r="E119">
        <v>1</v>
      </c>
      <c r="F119">
        <v>28.478791241785355</v>
      </c>
      <c r="G119">
        <v>2.088551282684459</v>
      </c>
    </row>
    <row r="120" spans="2:7" ht="12.75">
      <c r="B120">
        <v>1</v>
      </c>
      <c r="C120">
        <v>-1</v>
      </c>
      <c r="D120">
        <v>1</v>
      </c>
      <c r="E120">
        <v>1</v>
      </c>
      <c r="F120">
        <v>37.07879124178535</v>
      </c>
      <c r="G120">
        <v>1.8885512826844593</v>
      </c>
    </row>
    <row r="121" spans="2:7" ht="12.75">
      <c r="B121">
        <v>1</v>
      </c>
      <c r="C121">
        <v>0</v>
      </c>
      <c r="D121">
        <v>0</v>
      </c>
      <c r="E121">
        <v>0</v>
      </c>
      <c r="F121">
        <v>34.87879124178536</v>
      </c>
      <c r="G121">
        <v>2.3885512826844595</v>
      </c>
    </row>
    <row r="122" spans="2:7" ht="12.75">
      <c r="B122">
        <v>1</v>
      </c>
      <c r="C122">
        <v>1</v>
      </c>
      <c r="D122">
        <v>-1</v>
      </c>
      <c r="E122">
        <v>1</v>
      </c>
      <c r="F122">
        <v>35.67879124178536</v>
      </c>
      <c r="G122">
        <v>2.7885512826844594</v>
      </c>
    </row>
    <row r="123" spans="2:7" ht="12.75">
      <c r="B123">
        <v>1</v>
      </c>
      <c r="C123">
        <v>-1</v>
      </c>
      <c r="D123">
        <v>0</v>
      </c>
      <c r="E123">
        <v>1</v>
      </c>
      <c r="F123">
        <v>37.678791241785355</v>
      </c>
      <c r="G123">
        <v>2.238551282684459</v>
      </c>
    </row>
    <row r="124" spans="2:7" ht="12.75">
      <c r="B124">
        <v>1</v>
      </c>
      <c r="C124">
        <v>0</v>
      </c>
      <c r="D124">
        <v>0</v>
      </c>
      <c r="E124">
        <v>0</v>
      </c>
      <c r="F124">
        <v>34.87879124178536</v>
      </c>
      <c r="G124">
        <v>2.3885512826844595</v>
      </c>
    </row>
    <row r="125" spans="2:7" ht="12.75">
      <c r="B125">
        <v>1</v>
      </c>
      <c r="C125">
        <v>1</v>
      </c>
      <c r="D125">
        <v>0</v>
      </c>
      <c r="E125">
        <v>1</v>
      </c>
      <c r="F125">
        <v>35.07879124178536</v>
      </c>
      <c r="G125">
        <v>2.4385512826844593</v>
      </c>
    </row>
    <row r="126" spans="2:7" ht="12.75">
      <c r="B126">
        <v>1</v>
      </c>
      <c r="C126">
        <v>-1</v>
      </c>
      <c r="D126">
        <v>-1</v>
      </c>
      <c r="E126">
        <v>1</v>
      </c>
      <c r="F126">
        <v>38.278791241785356</v>
      </c>
      <c r="G126">
        <v>2.588551282684459</v>
      </c>
    </row>
    <row r="127" spans="2:7" ht="12.75">
      <c r="B127">
        <v>1</v>
      </c>
      <c r="C127">
        <v>0</v>
      </c>
      <c r="D127">
        <v>0</v>
      </c>
      <c r="E127">
        <v>0</v>
      </c>
      <c r="F127">
        <v>34.87879124178536</v>
      </c>
      <c r="G127">
        <v>2.3885512826844595</v>
      </c>
    </row>
    <row r="128" spans="2:7" ht="12.75">
      <c r="B128">
        <v>1</v>
      </c>
      <c r="C128">
        <v>1</v>
      </c>
      <c r="D128">
        <v>1</v>
      </c>
      <c r="E128">
        <v>1</v>
      </c>
      <c r="F128">
        <v>34.47879124178536</v>
      </c>
      <c r="G128">
        <v>2.088551282684459</v>
      </c>
    </row>
    <row r="131" ht="12.75">
      <c r="B131" t="s">
        <v>44</v>
      </c>
    </row>
    <row r="132" ht="13.5" thickBot="1"/>
    <row r="133" spans="2:3" ht="12.75">
      <c r="B133" s="78" t="s">
        <v>45</v>
      </c>
      <c r="C133" s="78"/>
    </row>
    <row r="134" spans="2:3" ht="12.75">
      <c r="B134" s="74" t="s">
        <v>46</v>
      </c>
      <c r="C134" s="74">
        <v>1</v>
      </c>
    </row>
    <row r="135" spans="2:3" ht="12.75">
      <c r="B135" s="74" t="s">
        <v>47</v>
      </c>
      <c r="C135" s="74">
        <v>1</v>
      </c>
    </row>
    <row r="136" spans="2:3" ht="12.75">
      <c r="B136" s="74" t="s">
        <v>48</v>
      </c>
      <c r="C136" s="74">
        <v>1</v>
      </c>
    </row>
    <row r="137" spans="2:3" ht="12.75">
      <c r="B137" s="74" t="s">
        <v>49</v>
      </c>
      <c r="C137" s="74">
        <v>1.6756928714814316E-15</v>
      </c>
    </row>
    <row r="138" spans="2:3" ht="13.5" thickBot="1">
      <c r="B138" s="75" t="s">
        <v>50</v>
      </c>
      <c r="C138" s="75">
        <v>18</v>
      </c>
    </row>
    <row r="140" ht="13.5" thickBot="1">
      <c r="B140" t="s">
        <v>51</v>
      </c>
    </row>
    <row r="141" spans="2:7" ht="12.75">
      <c r="B141" s="76"/>
      <c r="C141" s="76" t="s">
        <v>55</v>
      </c>
      <c r="D141" s="76" t="s">
        <v>56</v>
      </c>
      <c r="E141" s="76" t="s">
        <v>57</v>
      </c>
      <c r="F141" s="76" t="s">
        <v>58</v>
      </c>
      <c r="G141" s="76" t="s">
        <v>59</v>
      </c>
    </row>
    <row r="142" spans="2:7" ht="12.75">
      <c r="B142" s="74" t="s">
        <v>52</v>
      </c>
      <c r="C142" s="74">
        <v>4</v>
      </c>
      <c r="D142" s="74">
        <v>194.15999999999997</v>
      </c>
      <c r="E142" s="74">
        <v>48.53999999999999</v>
      </c>
      <c r="F142" s="74">
        <v>1.7286653531110955E+31</v>
      </c>
      <c r="G142" s="74">
        <v>1.4360913941697587E-199</v>
      </c>
    </row>
    <row r="143" spans="2:7" ht="12.75">
      <c r="B143" s="74" t="s">
        <v>53</v>
      </c>
      <c r="C143" s="74">
        <v>13</v>
      </c>
      <c r="D143" s="74">
        <v>3.6503305793937913E-29</v>
      </c>
      <c r="E143" s="74">
        <v>2.8079465995336858E-30</v>
      </c>
      <c r="F143" s="74"/>
      <c r="G143" s="74"/>
    </row>
    <row r="144" spans="2:7" ht="13.5" thickBot="1">
      <c r="B144" s="75" t="s">
        <v>0</v>
      </c>
      <c r="C144" s="75">
        <v>17</v>
      </c>
      <c r="D144" s="75">
        <v>194.15999999999997</v>
      </c>
      <c r="E144" s="75"/>
      <c r="F144" s="75"/>
      <c r="G144" s="75"/>
    </row>
    <row r="145" ht="13.5" thickBot="1"/>
    <row r="146" spans="2:10" ht="12.75">
      <c r="B146" s="76"/>
      <c r="C146" s="76" t="s">
        <v>60</v>
      </c>
      <c r="D146" s="76" t="s">
        <v>49</v>
      </c>
      <c r="E146" s="76" t="s">
        <v>61</v>
      </c>
      <c r="F146" s="76" t="s">
        <v>62</v>
      </c>
      <c r="G146" s="76" t="s">
        <v>63</v>
      </c>
      <c r="H146" s="76" t="s">
        <v>64</v>
      </c>
      <c r="I146" s="76" t="s">
        <v>65</v>
      </c>
      <c r="J146" s="76" t="s">
        <v>66</v>
      </c>
    </row>
    <row r="147" spans="2:10" ht="12.75">
      <c r="B147" s="79" t="s">
        <v>54</v>
      </c>
      <c r="C147" s="79">
        <v>31.878791241785358</v>
      </c>
      <c r="D147" s="74">
        <v>6.840987501247762E-16</v>
      </c>
      <c r="E147" s="74">
        <v>46599692275378110</v>
      </c>
      <c r="F147" s="74">
        <v>7.731733975935415E-211</v>
      </c>
      <c r="G147" s="74">
        <v>31.878791241785358</v>
      </c>
      <c r="H147" s="74">
        <v>31.878791241785358</v>
      </c>
      <c r="I147" s="74">
        <v>31.878791241785358</v>
      </c>
      <c r="J147" s="74">
        <v>31.878791241785358</v>
      </c>
    </row>
    <row r="148" spans="2:10" ht="12.75">
      <c r="B148" s="79" t="s">
        <v>7</v>
      </c>
      <c r="C148" s="79">
        <v>3</v>
      </c>
      <c r="D148" s="74">
        <v>3.9496459753682607E-16</v>
      </c>
      <c r="E148" s="74">
        <v>7595617477387409</v>
      </c>
      <c r="F148" s="74">
        <v>1.3487654443866327E-200</v>
      </c>
      <c r="G148" s="74">
        <v>2.999999999999999</v>
      </c>
      <c r="H148" s="74">
        <v>3.000000000000001</v>
      </c>
      <c r="I148" s="74">
        <v>2.999999999999999</v>
      </c>
      <c r="J148" s="74">
        <v>3.000000000000001</v>
      </c>
    </row>
    <row r="149" spans="2:10" ht="12.75">
      <c r="B149" s="79" t="s">
        <v>8</v>
      </c>
      <c r="C149" s="79">
        <v>-1.299999999999999</v>
      </c>
      <c r="D149" s="74">
        <v>4.837308652144708E-16</v>
      </c>
      <c r="E149" s="74">
        <v>-2687444803472734</v>
      </c>
      <c r="F149" s="74">
        <v>9.904723264149399E-195</v>
      </c>
      <c r="G149" s="74">
        <v>-1.3</v>
      </c>
      <c r="H149" s="74">
        <v>-1.2999999999999978</v>
      </c>
      <c r="I149" s="74">
        <v>-1.3</v>
      </c>
      <c r="J149" s="74">
        <v>-1.2999999999999978</v>
      </c>
    </row>
    <row r="150" spans="2:10" ht="12.75">
      <c r="B150" s="79" t="s">
        <v>32</v>
      </c>
      <c r="C150" s="79">
        <v>-0.6000000000000005</v>
      </c>
      <c r="D150" s="74">
        <v>5.924468963052391E-16</v>
      </c>
      <c r="E150" s="74">
        <v>-1012748996984988.9</v>
      </c>
      <c r="F150" s="74">
        <v>3.204297676072655E-189</v>
      </c>
      <c r="G150" s="74">
        <v>-0.6000000000000019</v>
      </c>
      <c r="H150" s="74">
        <v>-0.5999999999999992</v>
      </c>
      <c r="I150" s="74">
        <v>-0.6000000000000019</v>
      </c>
      <c r="J150" s="74">
        <v>-0.5999999999999992</v>
      </c>
    </row>
    <row r="151" spans="2:10" ht="13.5" thickBot="1">
      <c r="B151" s="80" t="s">
        <v>37</v>
      </c>
      <c r="C151" s="80">
        <v>1.4999999999999991</v>
      </c>
      <c r="D151" s="75">
        <v>8.378464357407158E-16</v>
      </c>
      <c r="E151" s="75">
        <v>1790304208519897.2</v>
      </c>
      <c r="F151" s="75">
        <v>1.946290728860922E-192</v>
      </c>
      <c r="G151" s="75">
        <v>1.4999999999999973</v>
      </c>
      <c r="H151" s="75">
        <v>1.5000000000000009</v>
      </c>
      <c r="I151" s="75">
        <v>1.4999999999999973</v>
      </c>
      <c r="J151" s="75">
        <v>1.5000000000000009</v>
      </c>
    </row>
    <row r="155" ht="12.75">
      <c r="B155" t="s">
        <v>67</v>
      </c>
    </row>
    <row r="156" ht="13.5" thickBot="1"/>
    <row r="157" spans="2:5" ht="12.75">
      <c r="B157" s="76" t="s">
        <v>68</v>
      </c>
      <c r="C157" s="76" t="s">
        <v>69</v>
      </c>
      <c r="D157" s="76" t="s">
        <v>70</v>
      </c>
      <c r="E157" s="76" t="s">
        <v>71</v>
      </c>
    </row>
    <row r="158" spans="2:5" ht="12.75">
      <c r="B158" s="74">
        <v>1</v>
      </c>
      <c r="C158" s="74">
        <v>31.078791241785353</v>
      </c>
      <c r="D158" s="74">
        <v>3.552713678800501E-15</v>
      </c>
      <c r="E158" s="74">
        <v>1.8439088914585775</v>
      </c>
    </row>
    <row r="159" spans="2:5" ht="12.75">
      <c r="B159" s="74">
        <v>2</v>
      </c>
      <c r="C159" s="74">
        <v>28.878791241785358</v>
      </c>
      <c r="D159" s="74">
        <v>0</v>
      </c>
      <c r="E159" s="74">
        <v>0</v>
      </c>
    </row>
    <row r="160" spans="2:5" ht="12.75">
      <c r="B160" s="74">
        <v>3</v>
      </c>
      <c r="C160" s="74">
        <v>29.678791241785362</v>
      </c>
      <c r="D160" s="74">
        <v>-3.552713678800501E-15</v>
      </c>
      <c r="E160" s="74">
        <v>-1.8439088914585775</v>
      </c>
    </row>
    <row r="161" spans="2:5" ht="12.75">
      <c r="B161" s="74">
        <v>4</v>
      </c>
      <c r="C161" s="74">
        <v>31.678791241785355</v>
      </c>
      <c r="D161" s="74">
        <v>3.552713678800501E-15</v>
      </c>
      <c r="E161" s="74">
        <v>1.8439088914585775</v>
      </c>
    </row>
    <row r="162" spans="2:5" ht="12.75">
      <c r="B162" s="74">
        <v>5</v>
      </c>
      <c r="C162" s="74">
        <v>28.878791241785358</v>
      </c>
      <c r="D162" s="74">
        <v>0</v>
      </c>
      <c r="E162" s="74">
        <v>0</v>
      </c>
    </row>
    <row r="163" spans="2:5" ht="12.75">
      <c r="B163" s="74">
        <v>6</v>
      </c>
      <c r="C163" s="74">
        <v>29.07879124178536</v>
      </c>
      <c r="D163" s="74">
        <v>-3.552713678800501E-15</v>
      </c>
      <c r="E163" s="74">
        <v>-1.8439088914585775</v>
      </c>
    </row>
    <row r="164" spans="2:5" ht="12.75">
      <c r="B164" s="74">
        <v>7</v>
      </c>
      <c r="C164" s="74">
        <v>32.278791241785356</v>
      </c>
      <c r="D164" s="74">
        <v>0</v>
      </c>
      <c r="E164" s="74">
        <v>0</v>
      </c>
    </row>
    <row r="165" spans="2:5" ht="12.75">
      <c r="B165" s="74">
        <v>8</v>
      </c>
      <c r="C165" s="74">
        <v>28.878791241785358</v>
      </c>
      <c r="D165" s="74">
        <v>0</v>
      </c>
      <c r="E165" s="74">
        <v>0</v>
      </c>
    </row>
    <row r="166" spans="2:5" ht="12.75">
      <c r="B166" s="74">
        <v>9</v>
      </c>
      <c r="C166" s="74">
        <v>28.47879124178536</v>
      </c>
      <c r="D166" s="74">
        <v>-3.552713678800501E-15</v>
      </c>
      <c r="E166" s="74">
        <v>-1.8439088914585775</v>
      </c>
    </row>
    <row r="167" spans="2:5" ht="12.75">
      <c r="B167" s="74">
        <v>10</v>
      </c>
      <c r="C167" s="74">
        <v>37.07879124178535</v>
      </c>
      <c r="D167" s="74">
        <v>0</v>
      </c>
      <c r="E167" s="74">
        <v>0</v>
      </c>
    </row>
    <row r="168" spans="2:5" ht="12.75">
      <c r="B168" s="74">
        <v>11</v>
      </c>
      <c r="C168" s="74">
        <v>34.87879124178536</v>
      </c>
      <c r="D168" s="74">
        <v>0</v>
      </c>
      <c r="E168" s="74">
        <v>0</v>
      </c>
    </row>
    <row r="169" spans="2:5" ht="12.75">
      <c r="B169" s="74">
        <v>12</v>
      </c>
      <c r="C169" s="74">
        <v>35.67879124178536</v>
      </c>
      <c r="D169" s="74">
        <v>0</v>
      </c>
      <c r="E169" s="74">
        <v>0</v>
      </c>
    </row>
    <row r="170" spans="2:5" ht="12.75">
      <c r="B170" s="74">
        <v>13</v>
      </c>
      <c r="C170" s="74">
        <v>37.678791241785355</v>
      </c>
      <c r="D170" s="74">
        <v>0</v>
      </c>
      <c r="E170" s="74">
        <v>0</v>
      </c>
    </row>
    <row r="171" spans="2:5" ht="12.75">
      <c r="B171" s="74">
        <v>14</v>
      </c>
      <c r="C171" s="74">
        <v>34.87879124178536</v>
      </c>
      <c r="D171" s="74">
        <v>0</v>
      </c>
      <c r="E171" s="74">
        <v>0</v>
      </c>
    </row>
    <row r="172" spans="2:5" ht="12.75">
      <c r="B172" s="74">
        <v>15</v>
      </c>
      <c r="C172" s="74">
        <v>35.07879124178536</v>
      </c>
      <c r="D172" s="74">
        <v>0</v>
      </c>
      <c r="E172" s="74">
        <v>0</v>
      </c>
    </row>
    <row r="173" spans="2:5" ht="12.75">
      <c r="B173" s="74">
        <v>16</v>
      </c>
      <c r="C173" s="74">
        <v>38.278791241785356</v>
      </c>
      <c r="D173" s="74">
        <v>0</v>
      </c>
      <c r="E173" s="74">
        <v>0</v>
      </c>
    </row>
    <row r="174" spans="2:5" ht="12.75">
      <c r="B174" s="74">
        <v>17</v>
      </c>
      <c r="C174" s="74">
        <v>34.87879124178536</v>
      </c>
      <c r="D174" s="74">
        <v>0</v>
      </c>
      <c r="E174" s="74">
        <v>0</v>
      </c>
    </row>
    <row r="175" spans="2:5" ht="13.5" thickBot="1">
      <c r="B175" s="75">
        <v>18</v>
      </c>
      <c r="C175" s="75">
        <v>34.47879124178536</v>
      </c>
      <c r="D175" s="75">
        <v>0</v>
      </c>
      <c r="E175" s="75">
        <v>0</v>
      </c>
    </row>
    <row r="176" spans="2:5" ht="13.5" thickBot="1">
      <c r="B176" s="75">
        <v>18</v>
      </c>
      <c r="C176" s="75">
        <v>34.47879124178536</v>
      </c>
      <c r="D176" s="75">
        <v>0</v>
      </c>
      <c r="E176" s="75">
        <v>0</v>
      </c>
    </row>
    <row r="179" ht="12.75">
      <c r="B179" s="70" t="s">
        <v>76</v>
      </c>
    </row>
    <row r="180" spans="2:12" ht="12.75">
      <c r="B180" t="s">
        <v>7</v>
      </c>
      <c r="C180" t="s">
        <v>8</v>
      </c>
      <c r="D180" t="s">
        <v>9</v>
      </c>
      <c r="E180" t="s">
        <v>30</v>
      </c>
      <c r="F180" t="s">
        <v>31</v>
      </c>
      <c r="G180" t="s">
        <v>32</v>
      </c>
      <c r="H180" t="s">
        <v>37</v>
      </c>
      <c r="I180" t="s">
        <v>41</v>
      </c>
      <c r="J180" t="s">
        <v>33</v>
      </c>
      <c r="K180" t="s">
        <v>19</v>
      </c>
      <c r="L180" t="s">
        <v>20</v>
      </c>
    </row>
    <row r="181" spans="2:12" ht="12.75">
      <c r="B181">
        <v>-1</v>
      </c>
      <c r="C181">
        <v>-1</v>
      </c>
      <c r="D181">
        <v>-1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-1</v>
      </c>
      <c r="K181">
        <v>31.424835264194076</v>
      </c>
      <c r="L181">
        <v>2.0361998172221396</v>
      </c>
    </row>
    <row r="182" spans="2:12" ht="12.75">
      <c r="B182">
        <v>-1</v>
      </c>
      <c r="C182">
        <v>0</v>
      </c>
      <c r="D182">
        <v>-1</v>
      </c>
      <c r="E182">
        <v>0</v>
      </c>
      <c r="F182">
        <v>1</v>
      </c>
      <c r="G182">
        <v>0</v>
      </c>
      <c r="H182">
        <v>0</v>
      </c>
      <c r="I182">
        <v>1</v>
      </c>
      <c r="J182">
        <v>0</v>
      </c>
      <c r="K182">
        <v>29.224835264194077</v>
      </c>
      <c r="L182">
        <v>2.5361998172221396</v>
      </c>
    </row>
    <row r="183" spans="2:12" ht="12.75">
      <c r="B183">
        <v>-1</v>
      </c>
      <c r="C183">
        <v>1</v>
      </c>
      <c r="D183">
        <v>-1</v>
      </c>
      <c r="E183">
        <v>-1</v>
      </c>
      <c r="F183">
        <v>1</v>
      </c>
      <c r="G183">
        <v>-1</v>
      </c>
      <c r="H183">
        <v>1</v>
      </c>
      <c r="I183">
        <v>1</v>
      </c>
      <c r="J183">
        <v>1</v>
      </c>
      <c r="K183">
        <v>30.024835264194078</v>
      </c>
      <c r="L183">
        <v>2.9361998172221395</v>
      </c>
    </row>
    <row r="184" spans="2:12" ht="12.75">
      <c r="B184">
        <v>-1</v>
      </c>
      <c r="C184">
        <v>-1</v>
      </c>
      <c r="D184">
        <v>0</v>
      </c>
      <c r="E184">
        <v>1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32.02483526419408</v>
      </c>
      <c r="L184">
        <v>2.3861998172221393</v>
      </c>
    </row>
    <row r="185" spans="2:12" ht="12.75">
      <c r="B185">
        <v>-1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29.224835264194077</v>
      </c>
      <c r="L185">
        <v>2.5361998172221396</v>
      </c>
    </row>
    <row r="186" spans="2:12" ht="12.75">
      <c r="B186">
        <v>-1</v>
      </c>
      <c r="C186">
        <v>1</v>
      </c>
      <c r="D186">
        <v>0</v>
      </c>
      <c r="E186">
        <v>-1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29.424835264194076</v>
      </c>
      <c r="L186">
        <v>2.5861998172221394</v>
      </c>
    </row>
    <row r="187" spans="2:12" ht="12.75">
      <c r="B187">
        <v>-1</v>
      </c>
      <c r="C187">
        <v>-1</v>
      </c>
      <c r="D187">
        <v>1</v>
      </c>
      <c r="E187">
        <v>1</v>
      </c>
      <c r="F187">
        <v>-1</v>
      </c>
      <c r="G187">
        <v>-1</v>
      </c>
      <c r="H187">
        <v>1</v>
      </c>
      <c r="I187">
        <v>1</v>
      </c>
      <c r="J187">
        <v>1</v>
      </c>
      <c r="K187">
        <v>32.62483526419408</v>
      </c>
      <c r="L187">
        <v>2.7361998172221393</v>
      </c>
    </row>
    <row r="188" spans="2:12" ht="12.75">
      <c r="B188">
        <v>-1</v>
      </c>
      <c r="C188">
        <v>0</v>
      </c>
      <c r="D188">
        <v>1</v>
      </c>
      <c r="E188">
        <v>0</v>
      </c>
      <c r="F188">
        <v>-1</v>
      </c>
      <c r="G188">
        <v>0</v>
      </c>
      <c r="H188">
        <v>0</v>
      </c>
      <c r="I188">
        <v>1</v>
      </c>
      <c r="J188">
        <v>0</v>
      </c>
      <c r="K188">
        <v>29.224835264194077</v>
      </c>
      <c r="L188">
        <v>2.5361998172221396</v>
      </c>
    </row>
    <row r="189" spans="2:12" ht="12.75">
      <c r="B189">
        <v>-1</v>
      </c>
      <c r="C189">
        <v>1</v>
      </c>
      <c r="D189">
        <v>1</v>
      </c>
      <c r="E189">
        <v>-1</v>
      </c>
      <c r="F189">
        <v>-1</v>
      </c>
      <c r="G189">
        <v>1</v>
      </c>
      <c r="H189">
        <v>1</v>
      </c>
      <c r="I189">
        <v>1</v>
      </c>
      <c r="J189">
        <v>-1</v>
      </c>
      <c r="K189">
        <v>28.824835264194075</v>
      </c>
      <c r="L189">
        <v>2.2361998172221393</v>
      </c>
    </row>
    <row r="190" spans="2:12" ht="12.75">
      <c r="B190">
        <v>1</v>
      </c>
      <c r="C190">
        <v>-1</v>
      </c>
      <c r="D190">
        <v>-1</v>
      </c>
      <c r="E190">
        <v>-1</v>
      </c>
      <c r="F190">
        <v>-1</v>
      </c>
      <c r="G190">
        <v>1</v>
      </c>
      <c r="H190">
        <v>1</v>
      </c>
      <c r="I190">
        <v>1</v>
      </c>
      <c r="J190">
        <v>1</v>
      </c>
      <c r="K190">
        <v>37.42483526419408</v>
      </c>
      <c r="L190">
        <v>2.0361998172221396</v>
      </c>
    </row>
    <row r="191" spans="2:12" ht="12.75">
      <c r="B191">
        <v>1</v>
      </c>
      <c r="C191">
        <v>0</v>
      </c>
      <c r="D191">
        <v>-1</v>
      </c>
      <c r="E191">
        <v>0</v>
      </c>
      <c r="F191">
        <v>-1</v>
      </c>
      <c r="G191">
        <v>0</v>
      </c>
      <c r="H191">
        <v>0</v>
      </c>
      <c r="I191">
        <v>1</v>
      </c>
      <c r="J191">
        <v>0</v>
      </c>
      <c r="K191">
        <v>35.224835264194084</v>
      </c>
      <c r="L191">
        <v>2.5361998172221396</v>
      </c>
    </row>
    <row r="192" spans="2:12" ht="12.75">
      <c r="B192">
        <v>1</v>
      </c>
      <c r="C192">
        <v>1</v>
      </c>
      <c r="D192">
        <v>-1</v>
      </c>
      <c r="E192">
        <v>1</v>
      </c>
      <c r="F192">
        <v>-1</v>
      </c>
      <c r="G192">
        <v>-1</v>
      </c>
      <c r="H192">
        <v>1</v>
      </c>
      <c r="I192">
        <v>1</v>
      </c>
      <c r="J192">
        <v>-1</v>
      </c>
      <c r="K192">
        <v>36.02483526419409</v>
      </c>
      <c r="L192">
        <v>2.9361998172221395</v>
      </c>
    </row>
    <row r="193" spans="2:12" ht="12.75">
      <c r="B193">
        <v>1</v>
      </c>
      <c r="C193">
        <v>-1</v>
      </c>
      <c r="D193">
        <v>0</v>
      </c>
      <c r="E193">
        <v>-1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38.02483526419408</v>
      </c>
      <c r="L193">
        <v>2.3861998172221393</v>
      </c>
    </row>
    <row r="194" spans="2:12" ht="12.75"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35.224835264194084</v>
      </c>
      <c r="L194">
        <v>2.5361998172221396</v>
      </c>
    </row>
    <row r="195" spans="2:12" ht="12.75">
      <c r="B195">
        <v>1</v>
      </c>
      <c r="C195">
        <v>1</v>
      </c>
      <c r="D195">
        <v>0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35.42483526419409</v>
      </c>
      <c r="L195">
        <v>2.5861998172221394</v>
      </c>
    </row>
    <row r="196" spans="2:12" ht="12.75">
      <c r="B196">
        <v>1</v>
      </c>
      <c r="C196">
        <v>-1</v>
      </c>
      <c r="D196">
        <v>1</v>
      </c>
      <c r="E196">
        <v>-1</v>
      </c>
      <c r="F196">
        <v>1</v>
      </c>
      <c r="G196">
        <v>-1</v>
      </c>
      <c r="H196">
        <v>1</v>
      </c>
      <c r="I196">
        <v>1</v>
      </c>
      <c r="J196">
        <v>-1</v>
      </c>
      <c r="K196">
        <v>38.62483526419408</v>
      </c>
      <c r="L196">
        <v>2.7361998172221393</v>
      </c>
    </row>
    <row r="197" spans="2:12" ht="12.75">
      <c r="B197">
        <v>1</v>
      </c>
      <c r="C197">
        <v>0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1</v>
      </c>
      <c r="J197">
        <v>0</v>
      </c>
      <c r="K197">
        <v>35.224835264194084</v>
      </c>
      <c r="L197">
        <v>2.5361998172221396</v>
      </c>
    </row>
    <row r="198" spans="2:12" ht="12.75">
      <c r="B198">
        <v>1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34.824835264194085</v>
      </c>
      <c r="L198">
        <v>2.2361998172221393</v>
      </c>
    </row>
    <row r="200" ht="12.75">
      <c r="B200" t="s">
        <v>44</v>
      </c>
    </row>
    <row r="201" ht="13.5" thickBot="1"/>
    <row r="202" spans="2:3" ht="12.75">
      <c r="B202" s="78" t="s">
        <v>45</v>
      </c>
      <c r="C202" s="78"/>
    </row>
    <row r="203" spans="2:3" ht="12.75">
      <c r="B203" s="74" t="s">
        <v>46</v>
      </c>
      <c r="C203" s="74">
        <v>1</v>
      </c>
    </row>
    <row r="204" spans="2:3" ht="12.75">
      <c r="B204" s="74" t="s">
        <v>47</v>
      </c>
      <c r="C204" s="74">
        <v>1</v>
      </c>
    </row>
    <row r="205" spans="2:3" ht="12.75">
      <c r="B205" s="74" t="s">
        <v>48</v>
      </c>
      <c r="C205" s="74">
        <v>1</v>
      </c>
    </row>
    <row r="206" spans="2:3" ht="12.75">
      <c r="B206" s="74" t="s">
        <v>49</v>
      </c>
      <c r="C206" s="74">
        <v>1.2507308773511155E-16</v>
      </c>
    </row>
    <row r="207" spans="2:3" ht="13.5" thickBot="1">
      <c r="B207" s="75" t="s">
        <v>50</v>
      </c>
      <c r="C207" s="75">
        <v>18</v>
      </c>
    </row>
    <row r="209" ht="13.5" thickBot="1">
      <c r="B209" t="s">
        <v>51</v>
      </c>
    </row>
    <row r="210" spans="2:7" ht="12.75">
      <c r="B210" s="76"/>
      <c r="C210" s="76" t="s">
        <v>55</v>
      </c>
      <c r="D210" s="76" t="s">
        <v>56</v>
      </c>
      <c r="E210" s="76" t="s">
        <v>57</v>
      </c>
      <c r="F210" s="76" t="s">
        <v>58</v>
      </c>
      <c r="G210" s="76" t="s">
        <v>59</v>
      </c>
    </row>
    <row r="211" spans="2:7" ht="12.75">
      <c r="B211" s="74" t="s">
        <v>52</v>
      </c>
      <c r="C211" s="74">
        <v>9</v>
      </c>
      <c r="D211" s="74">
        <v>1.11</v>
      </c>
      <c r="E211" s="74">
        <v>0.12333333333333335</v>
      </c>
      <c r="F211" s="74">
        <v>7.884110928964084E+30</v>
      </c>
      <c r="G211" s="74">
        <v>8.12302121066702E-123</v>
      </c>
    </row>
    <row r="212" spans="2:7" ht="12.75">
      <c r="B212" s="74" t="s">
        <v>53</v>
      </c>
      <c r="C212" s="74">
        <v>8</v>
      </c>
      <c r="D212" s="74">
        <v>1.251462182047593E-31</v>
      </c>
      <c r="E212" s="74">
        <v>1.5643277275594913E-32</v>
      </c>
      <c r="F212" s="74"/>
      <c r="G212" s="74"/>
    </row>
    <row r="213" spans="2:7" ht="13.5" thickBot="1">
      <c r="B213" s="75" t="s">
        <v>0</v>
      </c>
      <c r="C213" s="75">
        <v>17</v>
      </c>
      <c r="D213" s="75">
        <v>1.11</v>
      </c>
      <c r="E213" s="75"/>
      <c r="F213" s="75"/>
      <c r="G213" s="75"/>
    </row>
    <row r="214" ht="13.5" thickBot="1"/>
    <row r="215" spans="2:10" ht="12.75">
      <c r="B215" s="76"/>
      <c r="C215" s="76" t="s">
        <v>60</v>
      </c>
      <c r="D215" s="76" t="s">
        <v>49</v>
      </c>
      <c r="E215" s="76" t="s">
        <v>61</v>
      </c>
      <c r="F215" s="76" t="s">
        <v>62</v>
      </c>
      <c r="G215" s="76" t="s">
        <v>63</v>
      </c>
      <c r="H215" s="76" t="s">
        <v>64</v>
      </c>
      <c r="I215" s="76" t="s">
        <v>65</v>
      </c>
      <c r="J215" s="76" t="s">
        <v>66</v>
      </c>
    </row>
    <row r="216" spans="2:10" ht="12.75">
      <c r="B216" s="79" t="s">
        <v>54</v>
      </c>
      <c r="C216" s="79">
        <v>2.5361998172221396</v>
      </c>
      <c r="D216" s="79">
        <v>6.591930520550383E-17</v>
      </c>
      <c r="E216" s="79">
        <v>38474310512156056</v>
      </c>
      <c r="F216" s="79">
        <v>2.332659005400583E-130</v>
      </c>
      <c r="G216" s="74">
        <v>2.5361998172221396</v>
      </c>
      <c r="H216" s="74">
        <v>2.5361998172221396</v>
      </c>
      <c r="I216" s="74">
        <v>2.5361998172221396</v>
      </c>
      <c r="J216" s="74">
        <v>2.5361998172221396</v>
      </c>
    </row>
    <row r="217" spans="2:10" ht="12.75">
      <c r="B217" s="74" t="s">
        <v>7</v>
      </c>
      <c r="C217" s="74">
        <v>-1.1775693440128325E-17</v>
      </c>
      <c r="D217" s="74">
        <v>2.9480009493812466E-17</v>
      </c>
      <c r="E217" s="74">
        <v>-0.3994467316097682</v>
      </c>
      <c r="F217" s="74">
        <v>0.7000159681560818</v>
      </c>
      <c r="G217" s="74">
        <v>-7.975671718255708E-17</v>
      </c>
      <c r="H217" s="74">
        <v>5.620533030230044E-17</v>
      </c>
      <c r="I217" s="74">
        <v>-7.975671718255708E-17</v>
      </c>
      <c r="J217" s="74">
        <v>5.620533030230044E-17</v>
      </c>
    </row>
    <row r="218" spans="2:10" ht="12.75">
      <c r="B218" s="79" t="s">
        <v>8</v>
      </c>
      <c r="C218" s="79">
        <v>0.10000000000000005</v>
      </c>
      <c r="D218" s="79">
        <v>3.610549043612216E-17</v>
      </c>
      <c r="E218" s="79">
        <v>2769661865607948.5</v>
      </c>
      <c r="F218" s="79">
        <v>3.2344765827658474E-121</v>
      </c>
      <c r="G218" s="74">
        <v>0.09999999999999996</v>
      </c>
      <c r="H218" s="74">
        <v>0.10000000000000013</v>
      </c>
      <c r="I218" s="74">
        <v>0.09999999999999996</v>
      </c>
      <c r="J218" s="74">
        <v>0.10000000000000013</v>
      </c>
    </row>
    <row r="219" spans="2:10" ht="12.75">
      <c r="B219" s="74" t="s">
        <v>9</v>
      </c>
      <c r="C219" s="74">
        <v>-9.61481343191782E-17</v>
      </c>
      <c r="D219" s="74">
        <v>3.610549043612217E-17</v>
      </c>
      <c r="E219" s="74">
        <v>-2.662978210731785</v>
      </c>
      <c r="F219" s="74">
        <v>0.028672738102341645</v>
      </c>
      <c r="G219" s="74">
        <v>-1.7940754449966767E-16</v>
      </c>
      <c r="H219" s="74">
        <v>-1.2888724138688727E-17</v>
      </c>
      <c r="I219" s="74">
        <v>-1.7940754449966767E-16</v>
      </c>
      <c r="J219" s="74">
        <v>-1.2888724138688727E-17</v>
      </c>
    </row>
    <row r="220" spans="2:10" ht="12.75">
      <c r="B220" s="74" t="s">
        <v>30</v>
      </c>
      <c r="C220" s="74">
        <v>-1.261944262939213E-17</v>
      </c>
      <c r="D220" s="74">
        <v>3.610549043612217E-17</v>
      </c>
      <c r="E220" s="74">
        <v>-0.34951589015854656</v>
      </c>
      <c r="F220" s="74">
        <v>0.735724329998011</v>
      </c>
      <c r="G220" s="74">
        <v>-9.58788528098816E-17</v>
      </c>
      <c r="H220" s="74">
        <v>7.063996755109735E-17</v>
      </c>
      <c r="I220" s="74">
        <v>-9.58788528098816E-17</v>
      </c>
      <c r="J220" s="74">
        <v>7.063996755109735E-17</v>
      </c>
    </row>
    <row r="221" spans="2:10" ht="12.75">
      <c r="B221" s="74" t="s">
        <v>31</v>
      </c>
      <c r="C221" s="74">
        <v>-8.012344526598085E-19</v>
      </c>
      <c r="D221" s="74">
        <v>3.610549043612217E-17</v>
      </c>
      <c r="E221" s="74">
        <v>-0.02219148508943127</v>
      </c>
      <c r="F221" s="74">
        <v>0.9828387334846037</v>
      </c>
      <c r="G221" s="74">
        <v>-8.406064463314928E-17</v>
      </c>
      <c r="H221" s="74">
        <v>8.245817572782967E-17</v>
      </c>
      <c r="I221" s="74">
        <v>-8.406064463314928E-17</v>
      </c>
      <c r="J221" s="74">
        <v>8.245817572782967E-17</v>
      </c>
    </row>
    <row r="222" spans="2:10" ht="12.75">
      <c r="B222" s="79" t="s">
        <v>32</v>
      </c>
      <c r="C222" s="79">
        <v>-0.35000000000000003</v>
      </c>
      <c r="D222" s="79">
        <v>4.4220014240718696E-17</v>
      </c>
      <c r="E222" s="79">
        <v>-7914968052581785</v>
      </c>
      <c r="F222" s="79">
        <v>7.271511455928321E-125</v>
      </c>
      <c r="G222" s="74">
        <v>-0.35000000000000014</v>
      </c>
      <c r="H222" s="74">
        <v>-0.3499999999999999</v>
      </c>
      <c r="I222" s="74">
        <v>-0.35000000000000014</v>
      </c>
      <c r="J222" s="74">
        <v>-0.3499999999999999</v>
      </c>
    </row>
    <row r="223" spans="2:10" ht="12.75">
      <c r="B223" s="79" t="s">
        <v>37</v>
      </c>
      <c r="C223" s="79">
        <v>-0.05000000000000018</v>
      </c>
      <c r="D223" s="79">
        <v>6.253654386755578E-17</v>
      </c>
      <c r="E223" s="79">
        <v>-799532511836497.5</v>
      </c>
      <c r="F223" s="79">
        <v>6.707010642023298E-117</v>
      </c>
      <c r="G223" s="74">
        <v>-0.05000000000000033</v>
      </c>
      <c r="H223" s="74">
        <v>-0.05000000000000004</v>
      </c>
      <c r="I223" s="74">
        <v>-0.05000000000000033</v>
      </c>
      <c r="J223" s="74">
        <v>-0.05000000000000004</v>
      </c>
    </row>
    <row r="224" spans="2:10" ht="12.75">
      <c r="B224" s="74" t="s">
        <v>41</v>
      </c>
      <c r="C224" s="74">
        <v>5.741669904390182E-17</v>
      </c>
      <c r="D224" s="74">
        <v>6.253654386755578E-17</v>
      </c>
      <c r="E224" s="74">
        <v>0.9181303521586176</v>
      </c>
      <c r="F224" s="74">
        <v>0.3853949601287052</v>
      </c>
      <c r="G224" s="74">
        <v>-8.679282959692336E-17</v>
      </c>
      <c r="H224" s="74">
        <v>2.0162622768472701E-16</v>
      </c>
      <c r="I224" s="74">
        <v>-8.679282959692336E-17</v>
      </c>
      <c r="J224" s="74">
        <v>2.0162622768472701E-16</v>
      </c>
    </row>
    <row r="225" spans="2:10" ht="13.5" thickBot="1">
      <c r="B225" s="75" t="s">
        <v>33</v>
      </c>
      <c r="C225" s="75">
        <v>4.9065389333867985E-17</v>
      </c>
      <c r="D225" s="75">
        <v>4.4220014240718696E-17</v>
      </c>
      <c r="E225" s="75">
        <v>1.1095742544715774</v>
      </c>
      <c r="F225" s="75">
        <v>0.29941928131397055</v>
      </c>
      <c r="G225" s="75">
        <v>-5.290614627977515E-17</v>
      </c>
      <c r="H225" s="75">
        <v>1.5103692494751111E-16</v>
      </c>
      <c r="I225" s="75">
        <v>-5.290614627977515E-17</v>
      </c>
      <c r="J225" s="75">
        <v>1.5103692494751111E-16</v>
      </c>
    </row>
    <row r="229" ht="12.75">
      <c r="B229" t="s">
        <v>67</v>
      </c>
    </row>
    <row r="230" ht="13.5" thickBot="1"/>
    <row r="231" spans="2:5" ht="12.75">
      <c r="B231" s="76" t="s">
        <v>68</v>
      </c>
      <c r="C231" s="76" t="s">
        <v>77</v>
      </c>
      <c r="D231" s="76" t="s">
        <v>70</v>
      </c>
      <c r="E231" s="76" t="s">
        <v>71</v>
      </c>
    </row>
    <row r="232" spans="2:5" ht="12.75">
      <c r="B232" s="74">
        <v>1</v>
      </c>
      <c r="C232" s="74">
        <v>2.036199817222139</v>
      </c>
      <c r="D232" s="74">
        <v>4.440892098500626E-16</v>
      </c>
      <c r="E232" s="74">
        <v>2.91547594742265</v>
      </c>
    </row>
    <row r="233" spans="2:5" ht="12.75">
      <c r="B233" s="74">
        <v>2</v>
      </c>
      <c r="C233" s="74">
        <v>2.5361998172221396</v>
      </c>
      <c r="D233" s="74">
        <v>0</v>
      </c>
      <c r="E233" s="74">
        <v>0</v>
      </c>
    </row>
    <row r="234" spans="2:5" ht="12.75">
      <c r="B234" s="74">
        <v>3</v>
      </c>
      <c r="C234" s="74">
        <v>2.9361998172221395</v>
      </c>
      <c r="D234" s="74">
        <v>0</v>
      </c>
      <c r="E234" s="74">
        <v>0</v>
      </c>
    </row>
    <row r="235" spans="2:5" ht="12.75">
      <c r="B235" s="74">
        <v>4</v>
      </c>
      <c r="C235" s="74">
        <v>2.3861998172221393</v>
      </c>
      <c r="D235" s="74">
        <v>0</v>
      </c>
      <c r="E235" s="74">
        <v>0</v>
      </c>
    </row>
    <row r="236" spans="2:5" ht="12.75">
      <c r="B236" s="74">
        <v>5</v>
      </c>
      <c r="C236" s="74">
        <v>2.5361998172221396</v>
      </c>
      <c r="D236" s="74">
        <v>0</v>
      </c>
      <c r="E236" s="74">
        <v>0</v>
      </c>
    </row>
    <row r="237" spans="2:5" ht="12.75">
      <c r="B237" s="74">
        <v>6</v>
      </c>
      <c r="C237" s="74">
        <v>2.5861998172221394</v>
      </c>
      <c r="D237" s="74">
        <v>0</v>
      </c>
      <c r="E237" s="74">
        <v>0</v>
      </c>
    </row>
    <row r="238" spans="2:5" ht="12.75">
      <c r="B238" s="74">
        <v>7</v>
      </c>
      <c r="C238" s="74">
        <v>2.7361998172221393</v>
      </c>
      <c r="D238" s="74">
        <v>0</v>
      </c>
      <c r="E238" s="74">
        <v>0</v>
      </c>
    </row>
    <row r="239" spans="2:5" ht="12.75">
      <c r="B239" s="74">
        <v>8</v>
      </c>
      <c r="C239" s="74">
        <v>2.5361998172221396</v>
      </c>
      <c r="D239" s="74">
        <v>0</v>
      </c>
      <c r="E239" s="74">
        <v>0</v>
      </c>
    </row>
    <row r="240" spans="2:5" ht="12.75">
      <c r="B240" s="74">
        <v>9</v>
      </c>
      <c r="C240" s="74">
        <v>2.2361998172221393</v>
      </c>
      <c r="D240" s="74">
        <v>0</v>
      </c>
      <c r="E240" s="74">
        <v>0</v>
      </c>
    </row>
    <row r="241" spans="2:5" ht="12.75">
      <c r="B241" s="74">
        <v>10</v>
      </c>
      <c r="C241" s="74">
        <v>2.036199817222139</v>
      </c>
      <c r="D241" s="74">
        <v>4.440892098500626E-16</v>
      </c>
      <c r="E241" s="74">
        <v>2.91547594742265</v>
      </c>
    </row>
    <row r="242" spans="2:5" ht="12.75">
      <c r="B242" s="74">
        <v>11</v>
      </c>
      <c r="C242" s="74">
        <v>2.5361998172221396</v>
      </c>
      <c r="D242" s="74">
        <v>0</v>
      </c>
      <c r="E242" s="74">
        <v>0</v>
      </c>
    </row>
    <row r="243" spans="2:5" ht="12.75">
      <c r="B243" s="74">
        <v>12</v>
      </c>
      <c r="C243" s="74">
        <v>2.9361998172221395</v>
      </c>
      <c r="D243" s="74">
        <v>0</v>
      </c>
      <c r="E243" s="74">
        <v>0</v>
      </c>
    </row>
    <row r="244" spans="2:5" ht="12.75">
      <c r="B244" s="74">
        <v>13</v>
      </c>
      <c r="C244" s="74">
        <v>2.3861998172221393</v>
      </c>
      <c r="D244" s="74">
        <v>0</v>
      </c>
      <c r="E244" s="74">
        <v>0</v>
      </c>
    </row>
    <row r="245" spans="2:5" ht="12.75">
      <c r="B245" s="74">
        <v>14</v>
      </c>
      <c r="C245" s="74">
        <v>2.5361998172221396</v>
      </c>
      <c r="D245" s="74">
        <v>0</v>
      </c>
      <c r="E245" s="74">
        <v>0</v>
      </c>
    </row>
    <row r="246" spans="2:5" ht="12.75">
      <c r="B246" s="74">
        <v>15</v>
      </c>
      <c r="C246" s="74">
        <v>2.5861998172221394</v>
      </c>
      <c r="D246" s="74">
        <v>0</v>
      </c>
      <c r="E246" s="74">
        <v>0</v>
      </c>
    </row>
    <row r="247" spans="2:5" ht="12.75">
      <c r="B247" s="74">
        <v>16</v>
      </c>
      <c r="C247" s="74">
        <v>2.7361998172221393</v>
      </c>
      <c r="D247" s="74">
        <v>0</v>
      </c>
      <c r="E247" s="74">
        <v>0</v>
      </c>
    </row>
    <row r="248" spans="2:5" ht="12.75">
      <c r="B248" s="74">
        <v>17</v>
      </c>
      <c r="C248" s="74">
        <v>2.5361998172221396</v>
      </c>
      <c r="D248" s="74">
        <v>0</v>
      </c>
      <c r="E248" s="74">
        <v>0</v>
      </c>
    </row>
    <row r="249" spans="2:5" ht="13.5" thickBot="1">
      <c r="B249" s="75">
        <v>18</v>
      </c>
      <c r="C249" s="75">
        <v>2.2361998172221393</v>
      </c>
      <c r="D249" s="75">
        <v>0</v>
      </c>
      <c r="E249" s="75">
        <v>0</v>
      </c>
    </row>
  </sheetData>
  <sheetProtection/>
  <mergeCells count="16">
    <mergeCell ref="B21:D21"/>
    <mergeCell ref="E21:F21"/>
    <mergeCell ref="R31:T31"/>
    <mergeCell ref="B17:D17"/>
    <mergeCell ref="E17:F17"/>
    <mergeCell ref="C18:D18"/>
    <mergeCell ref="E18:F18"/>
    <mergeCell ref="C19:D19"/>
    <mergeCell ref="E19:F19"/>
    <mergeCell ref="P31:Q31"/>
    <mergeCell ref="N31:O31"/>
    <mergeCell ref="E30:G30"/>
    <mergeCell ref="C22:D22"/>
    <mergeCell ref="C23:D23"/>
    <mergeCell ref="C24:D24"/>
    <mergeCell ref="B30:D30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Duarte Ribeiro</dc:creator>
  <cp:keywords/>
  <dc:description/>
  <cp:lastModifiedBy>tencaten</cp:lastModifiedBy>
  <cp:lastPrinted>1999-05-10T18:48:58Z</cp:lastPrinted>
  <dcterms:created xsi:type="dcterms:W3CDTF">1998-03-25T17:31:22Z</dcterms:created>
  <dcterms:modified xsi:type="dcterms:W3CDTF">2011-06-03T17:53:08Z</dcterms:modified>
  <cp:category/>
  <cp:version/>
  <cp:contentType/>
  <cp:contentStatus/>
</cp:coreProperties>
</file>